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<sst xmlns="http://schemas.openxmlformats.org/spreadsheetml/2006/main" count="198" uniqueCount="167">
  <si>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</si>
  <si>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</si>
  <si>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</si>
  <si>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</si>
  <si>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</si>
  <si>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</si>
  <si>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</si>
  <si>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</si>
  <si>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</si>
  <si>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</si>
  <si>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</si>
  <si>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</si>
  <si>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</si>
  <si>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</si>
  <si>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</si>
  <si>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</si>
  <si>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</si>
  <si>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</si>
  <si>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</si>
  <si>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</si>
  <si>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</si>
  <si>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</si>
  <si>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</si>
  <si>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</si>
  <si>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</si>
  <si>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</si>
  <si>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</si>
  <si>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</si>
  <si>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</si>
  <si>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</si>
  <si>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</si>
  <si>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</si>
  <si>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</si>
  <si>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</si>
  <si>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</si>
  <si>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</si>
  <si>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</si>
  <si>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</si>
  <si>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</si>
  <si>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</si>
  <si>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</si>
  <si>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</si>
  <si>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</si>
  <si>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</si>
  <si>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</si>
  <si>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</si>
  <si>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</si>
  <si>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</si>
  <si>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</si>
  <si>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</si>
  <si>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</si>
  <si>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</si>
  <si>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</si>
  <si>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</si>
  <si>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</si>
  <si>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</si>
  <si>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</si>
  <si>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</si>
  <si>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</si>
  <si>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</si>
  <si>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</si>
  <si>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</si>
  <si>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</si>
  <si>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</si>
  <si>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</si>
  <si>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</si>
  <si>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</si>
  <si>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</si>
  <si>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</si>
  <si>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</si>
  <si>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</si>
  <si>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</si>
  <si>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</si>
  <si>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</si>
  <si>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</si>
  <si>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</si>
  <si>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</si>
  <si>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</si>
  <si>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</si>
  <si>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</si>
  <si>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</si>
  <si>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</si>
  <si>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</si>
  <si>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</si>
  <si>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</si>
  <si>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</si>
  <si>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</si>
  <si>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</si>
  <si>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</si>
  <si>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</si>
  <si>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</si>
  <si>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</si>
  <si>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</si>
  <si>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</si>
  <si>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</si>
  <si>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</si>
  <si>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</si>
  <si>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</si>
  <si>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</si>
  <si>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</si>
  <si>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</si>
  <si>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</si>
  <si>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</si>
  <si>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</si>
  <si>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</si>
  <si>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</si>
  <si>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</si>
  <si>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</si>
  <si>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</si>
  <si>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</si>
  <si>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</si>
  <si>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</si>
  <si>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</si>
  <si>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</si>
  <si>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</si>
  <si>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</si>
  <si>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</si>
  <si>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</si>
  <si>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</si>
  <si>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</si>
  <si>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</si>
  <si>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</si>
  <si>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</si>
  <si>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</si>
  <si>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</si>
  <si>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</si>
  <si>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</si>
  <si>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</si>
  <si>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</si>
  <si>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</si>
  <si>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ТТК)</t>
  </si>
  <si>
    <t>августа</t>
  </si>
  <si>
    <t>за   июль-август  2023 г.</t>
  </si>
  <si>
    <t>01.07.2023г.</t>
  </si>
  <si>
    <t>ост.на 01.09</t>
  </si>
  <si>
    <t xml:space="preserve">смена задвижки д 80 (1шт) </t>
  </si>
  <si>
    <t>задвижка д 80</t>
  </si>
  <si>
    <t>1шт</t>
  </si>
  <si>
    <t>болт, гайки</t>
  </si>
  <si>
    <t>диск</t>
  </si>
  <si>
    <t>ремонт контейнерных баков</t>
  </si>
  <si>
    <t>материал для ремонта контейнерных баков</t>
  </si>
  <si>
    <t>изготовление и установка скамейки, яма, сварка</t>
  </si>
  <si>
    <t>материал для изготовление и установка скамейки</t>
  </si>
  <si>
    <t>смена ламп (2шт) п-д 1</t>
  </si>
  <si>
    <t>лампа</t>
  </si>
  <si>
    <t>2шт</t>
  </si>
  <si>
    <t>смена вн (3шт) п-д5</t>
  </si>
  <si>
    <t>вн</t>
  </si>
  <si>
    <t>3шт</t>
  </si>
  <si>
    <t>динрейка</t>
  </si>
  <si>
    <t xml:space="preserve">смена труб д 25 п.пр (8мп) </t>
  </si>
  <si>
    <t xml:space="preserve">смена труб д 20 п.пр (6мп) </t>
  </si>
  <si>
    <t>труба д 25 п.пр</t>
  </si>
  <si>
    <t>8мп</t>
  </si>
  <si>
    <t>труба д 20 п.пр</t>
  </si>
  <si>
    <t>6мп</t>
  </si>
  <si>
    <t>тройник 20</t>
  </si>
  <si>
    <t>4шт</t>
  </si>
  <si>
    <t>американка 25</t>
  </si>
  <si>
    <t>смена ламп (2шт) п-д 3</t>
  </si>
  <si>
    <t>смена ламп (5шт) п-д1,2</t>
  </si>
  <si>
    <t>7шт</t>
  </si>
  <si>
    <t xml:space="preserve">смена труб д 20 п.пр. (4мп) </t>
  </si>
  <si>
    <t>труба д 20 п.пр.</t>
  </si>
  <si>
    <t>4мп</t>
  </si>
  <si>
    <t>смена ламп (4шт) п-д2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</si>
</sst>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63" sqref="M6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E2" s="58">
        <v>8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4">
        <f>L6*524.58*1.302</f>
        <v>1885.0887216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4">
        <f t="shared" si="0"/>
        <v>2260.7404596</v>
      </c>
    </row>
    <row r="14" spans="1:13" ht="12.75">
      <c r="A14" t="s">
        <v>96</v>
      </c>
      <c r="J14" s="20">
        <v>5</v>
      </c>
      <c r="K14" s="19" t="s">
        <v>50</v>
      </c>
      <c r="L14" s="25">
        <v>8.52</v>
      </c>
      <c r="M14" s="44">
        <f t="shared" si="0"/>
        <v>5819.1869232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1.66</v>
      </c>
      <c r="M16" s="44">
        <f t="shared" si="0"/>
        <v>1133.7852456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4">
        <f t="shared" si="0"/>
        <v>8537.5395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31.5</v>
      </c>
      <c r="M20" s="33">
        <f>SUM(M6:M19)</f>
        <v>21514.59954</v>
      </c>
    </row>
    <row r="21" spans="1:11" ht="12.75">
      <c r="A21" t="s">
        <v>125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4">
        <v>4.22</v>
      </c>
      <c r="M24" s="44">
        <f aca="true" t="shared" si="1" ref="M24:M41">L24*524.58*1.302</f>
        <v>2882.2733352000005</v>
      </c>
    </row>
    <row r="25" spans="1:13" ht="12.75">
      <c r="A25" t="s">
        <v>106</v>
      </c>
      <c r="J25" s="20">
        <v>2</v>
      </c>
      <c r="K25" s="20" t="s">
        <v>140</v>
      </c>
      <c r="L25" s="44">
        <v>0.2</v>
      </c>
      <c r="M25" s="44">
        <f t="shared" si="1"/>
        <v>136.60063200000002</v>
      </c>
    </row>
    <row r="26" spans="1:13" ht="12.75">
      <c r="A26" t="s">
        <v>107</v>
      </c>
      <c r="J26" s="20">
        <v>3</v>
      </c>
      <c r="K26" s="20" t="s">
        <v>142</v>
      </c>
      <c r="L26" s="44">
        <v>8.88</v>
      </c>
      <c r="M26" s="44">
        <f t="shared" si="1"/>
        <v>6065.0680608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144</v>
      </c>
      <c r="L27" s="44">
        <f>0.14</f>
        <v>0.14</v>
      </c>
      <c r="M27" s="44">
        <f t="shared" si="1"/>
        <v>95.62044240000002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44">
        <v>0.21</v>
      </c>
      <c r="M28" s="44">
        <f t="shared" si="1"/>
        <v>143.4306636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151</v>
      </c>
      <c r="L29" s="44">
        <f>0.08*184.3</f>
        <v>14.744000000000002</v>
      </c>
      <c r="M29" s="44">
        <f t="shared" si="1"/>
        <v>10070.198591040002</v>
      </c>
    </row>
    <row r="30" spans="10:13" ht="12.75">
      <c r="J30" s="20">
        <v>7</v>
      </c>
      <c r="K30" s="20" t="s">
        <v>152</v>
      </c>
      <c r="L30" s="44">
        <f>0.06*224.9</f>
        <v>13.494</v>
      </c>
      <c r="M30" s="44">
        <f t="shared" si="1"/>
        <v>9216.444641040001</v>
      </c>
    </row>
    <row r="31" spans="2:13" ht="12.75">
      <c r="B31" t="s">
        <v>0</v>
      </c>
      <c r="J31" s="20">
        <v>8</v>
      </c>
      <c r="K31" s="20" t="s">
        <v>160</v>
      </c>
      <c r="L31" s="25">
        <v>0.14</v>
      </c>
      <c r="M31" s="44">
        <f t="shared" si="1"/>
        <v>95.62044240000002</v>
      </c>
    </row>
    <row r="32" spans="10:13" ht="12.75">
      <c r="J32" s="20">
        <v>9</v>
      </c>
      <c r="K32" s="20" t="s">
        <v>161</v>
      </c>
      <c r="L32" s="25">
        <v>0.35</v>
      </c>
      <c r="M32" s="44">
        <f t="shared" si="1"/>
        <v>239.05110600000003</v>
      </c>
    </row>
    <row r="33" spans="1:13" ht="12.75">
      <c r="A33" t="s">
        <v>1</v>
      </c>
      <c r="E33" s="5">
        <v>3156.5</v>
      </c>
      <c r="J33" s="20">
        <v>10</v>
      </c>
      <c r="K33" s="20" t="s">
        <v>163</v>
      </c>
      <c r="L33" s="25">
        <f>0.04*224.9</f>
        <v>8.996</v>
      </c>
      <c r="M33" s="44">
        <f t="shared" si="1"/>
        <v>6144.29642736</v>
      </c>
    </row>
    <row r="34" spans="1:13" ht="12.75">
      <c r="A34" t="s">
        <v>2</v>
      </c>
      <c r="E34" s="5">
        <v>828.6</v>
      </c>
      <c r="J34" s="20">
        <v>11</v>
      </c>
      <c r="K34" s="20" t="s">
        <v>166</v>
      </c>
      <c r="L34" s="25">
        <v>0.28</v>
      </c>
      <c r="M34" s="44">
        <f t="shared" si="1"/>
        <v>191.24088480000003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 t="s">
        <v>67</v>
      </c>
      <c r="J36" s="20">
        <v>13</v>
      </c>
      <c r="K36" s="20"/>
      <c r="L36" s="25"/>
      <c r="M36" s="44">
        <f t="shared" si="1"/>
        <v>0</v>
      </c>
    </row>
    <row r="37" spans="10:13" ht="12.75">
      <c r="J37" s="20">
        <v>14</v>
      </c>
      <c r="K37" s="20"/>
      <c r="L37" s="25"/>
      <c r="M37" s="44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4">
        <f t="shared" si="1"/>
        <v>0</v>
      </c>
    </row>
    <row r="39" spans="10:13" ht="12.75">
      <c r="J39" s="20">
        <v>16</v>
      </c>
      <c r="K39" s="20"/>
      <c r="L39" s="25"/>
      <c r="M39" s="44">
        <f t="shared" si="1"/>
        <v>0</v>
      </c>
    </row>
    <row r="40" spans="1:13" ht="12.75">
      <c r="A40" s="2" t="s">
        <v>6</v>
      </c>
      <c r="F40" s="11">
        <v>123473.26</v>
      </c>
      <c r="J40" s="20">
        <v>17</v>
      </c>
      <c r="K40" s="20"/>
      <c r="L40" s="25"/>
      <c r="M40" s="44">
        <f t="shared" si="1"/>
        <v>0</v>
      </c>
    </row>
    <row r="41" spans="1:13" ht="12.75">
      <c r="A41" t="s">
        <v>7</v>
      </c>
      <c r="F41" s="5">
        <v>114575.28</v>
      </c>
      <c r="J41" s="20">
        <v>18</v>
      </c>
      <c r="K41" s="20"/>
      <c r="L41" s="25"/>
      <c r="M41" s="44">
        <f t="shared" si="1"/>
        <v>0</v>
      </c>
    </row>
    <row r="42" spans="2:13" ht="12.75">
      <c r="B42" t="s">
        <v>8</v>
      </c>
      <c r="F42" s="9">
        <f>F41/F40</f>
        <v>0.9279359757732161</v>
      </c>
      <c r="J42" s="20"/>
      <c r="K42" s="30" t="s">
        <v>58</v>
      </c>
      <c r="L42" s="28">
        <f>SUM(L24:L41)</f>
        <v>51.65400000000001</v>
      </c>
      <c r="M42" s="33">
        <f>SUM(M24:M41)</f>
        <v>35279.84522664</v>
      </c>
    </row>
    <row r="43" spans="1:11" ht="12.75">
      <c r="A43" t="s">
        <v>130</v>
      </c>
      <c r="F43" s="11">
        <f>400+300+400</f>
        <v>1100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115675.28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136</v>
      </c>
      <c r="L46" s="46" t="s">
        <v>137</v>
      </c>
      <c r="M46" s="25">
        <v>7650</v>
      </c>
    </row>
    <row r="47" spans="10:13" ht="12.75">
      <c r="J47" s="20">
        <v>2</v>
      </c>
      <c r="K47" s="20" t="s">
        <v>138</v>
      </c>
      <c r="L47" s="25"/>
      <c r="M47" s="25">
        <f>8*20.3+8*7</f>
        <v>218.4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139</v>
      </c>
      <c r="L48" s="25" t="s">
        <v>137</v>
      </c>
      <c r="M48" s="25">
        <v>34</v>
      </c>
    </row>
    <row r="49" spans="1:13" ht="12.75">
      <c r="A49" t="s">
        <v>12</v>
      </c>
      <c r="F49" s="11">
        <f>(8085+9384)*1.302</f>
        <v>22744.638</v>
      </c>
      <c r="J49" s="20">
        <v>4</v>
      </c>
      <c r="K49" s="20" t="s">
        <v>141</v>
      </c>
      <c r="L49" s="25"/>
      <c r="M49" s="25">
        <v>506</v>
      </c>
    </row>
    <row r="50" spans="1:13" ht="12.75">
      <c r="A50" s="6" t="s">
        <v>15</v>
      </c>
      <c r="F50" s="11">
        <f>(1950+1950)*1.302</f>
        <v>5077.8</v>
      </c>
      <c r="J50" s="20">
        <v>5</v>
      </c>
      <c r="K50" s="20" t="s">
        <v>143</v>
      </c>
      <c r="L50" s="25"/>
      <c r="M50" s="25">
        <v>4992.4</v>
      </c>
    </row>
    <row r="51" spans="1:13" ht="12.75">
      <c r="A51" s="55" t="s">
        <v>83</v>
      </c>
      <c r="B51" s="52"/>
      <c r="C51" s="52"/>
      <c r="D51" s="52"/>
      <c r="E51" s="54">
        <v>0</v>
      </c>
      <c r="F51" s="53">
        <f>E51*E33</f>
        <v>0</v>
      </c>
      <c r="J51" s="20">
        <v>6</v>
      </c>
      <c r="K51" s="20" t="s">
        <v>145</v>
      </c>
      <c r="L51" s="25" t="s">
        <v>146</v>
      </c>
      <c r="M51" s="25">
        <f>2*15.9</f>
        <v>31.8</v>
      </c>
    </row>
    <row r="52" spans="1:13" ht="12.75">
      <c r="A52" s="4" t="s">
        <v>34</v>
      </c>
      <c r="F52" s="32">
        <f>F49+F50+F51</f>
        <v>27822.438</v>
      </c>
      <c r="J52" s="20">
        <v>7</v>
      </c>
      <c r="K52" s="20" t="s">
        <v>148</v>
      </c>
      <c r="L52" s="25" t="s">
        <v>149</v>
      </c>
      <c r="M52" s="25">
        <f>3*321.2</f>
        <v>963.5999999999999</v>
      </c>
    </row>
    <row r="53" spans="1:13" ht="12.75">
      <c r="A53" s="4" t="s">
        <v>16</v>
      </c>
      <c r="J53" s="20">
        <v>8</v>
      </c>
      <c r="K53" s="20" t="s">
        <v>150</v>
      </c>
      <c r="L53" s="25" t="s">
        <v>137</v>
      </c>
      <c r="M53" s="25">
        <v>127.4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 t="s">
        <v>153</v>
      </c>
      <c r="L54" s="25" t="s">
        <v>154</v>
      </c>
      <c r="M54" s="25">
        <f>8*127.59</f>
        <v>1020.72</v>
      </c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10</v>
      </c>
      <c r="K55" s="20" t="s">
        <v>155</v>
      </c>
      <c r="L55" s="25" t="s">
        <v>156</v>
      </c>
      <c r="M55" s="25">
        <f>6*88.03</f>
        <v>528.1800000000001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11</v>
      </c>
      <c r="K56" s="20" t="s">
        <v>157</v>
      </c>
      <c r="L56" s="25" t="s">
        <v>158</v>
      </c>
      <c r="M56" s="25">
        <f>4*12</f>
        <v>48</v>
      </c>
    </row>
    <row r="57" spans="1:13" ht="12.75">
      <c r="A57" s="4" t="s">
        <v>18</v>
      </c>
      <c r="B57" s="4"/>
      <c r="J57" s="20">
        <v>12</v>
      </c>
      <c r="K57" s="20" t="s">
        <v>159</v>
      </c>
      <c r="L57" s="25" t="s">
        <v>137</v>
      </c>
      <c r="M57" s="25">
        <v>207.58</v>
      </c>
    </row>
    <row r="58" spans="1:13" ht="12.75">
      <c r="A58" t="s">
        <v>19</v>
      </c>
      <c r="C58" s="45">
        <v>1958853</v>
      </c>
      <c r="D58">
        <v>222433.7</v>
      </c>
      <c r="E58">
        <v>3156.5</v>
      </c>
      <c r="F58" s="34">
        <f>C58/D58*E58</f>
        <v>27797.584154289572</v>
      </c>
      <c r="J58" s="20">
        <v>13</v>
      </c>
      <c r="K58" s="20" t="s">
        <v>159</v>
      </c>
      <c r="L58" s="25" t="s">
        <v>137</v>
      </c>
      <c r="M58" s="25">
        <v>79.68</v>
      </c>
    </row>
    <row r="59" spans="1:13" ht="12.75">
      <c r="A59" t="s">
        <v>20</v>
      </c>
      <c r="F59" s="34">
        <f>M20</f>
        <v>21514.59954</v>
      </c>
      <c r="J59" s="20">
        <v>14</v>
      </c>
      <c r="K59" s="20" t="s">
        <v>139</v>
      </c>
      <c r="L59" s="25" t="s">
        <v>137</v>
      </c>
      <c r="M59" s="44">
        <v>34</v>
      </c>
    </row>
    <row r="60" spans="1:13" ht="12.75">
      <c r="A60" t="s">
        <v>21</v>
      </c>
      <c r="F60" s="11">
        <f>M42</f>
        <v>35279.84522664</v>
      </c>
      <c r="J60" s="20">
        <v>15</v>
      </c>
      <c r="K60" s="20" t="s">
        <v>145</v>
      </c>
      <c r="L60" s="25" t="s">
        <v>162</v>
      </c>
      <c r="M60" s="25">
        <f>7*15.9</f>
        <v>111.3</v>
      </c>
    </row>
    <row r="61" spans="1:13" ht="12.75">
      <c r="A61" t="s">
        <v>73</v>
      </c>
      <c r="F61" s="5">
        <f>3*600*1.302</f>
        <v>2343.6</v>
      </c>
      <c r="J61" s="20">
        <v>16</v>
      </c>
      <c r="K61" s="20" t="s">
        <v>164</v>
      </c>
      <c r="L61" s="25" t="s">
        <v>165</v>
      </c>
      <c r="M61" s="25">
        <f>4*84.64</f>
        <v>338.56</v>
      </c>
    </row>
    <row r="62" spans="1:13" ht="12.75">
      <c r="A62" t="s">
        <v>22</v>
      </c>
      <c r="F62" s="5">
        <f>M66</f>
        <v>16955.219999999998</v>
      </c>
      <c r="J62" s="20">
        <v>17</v>
      </c>
      <c r="K62" s="20" t="s">
        <v>145</v>
      </c>
      <c r="L62" s="25" t="s">
        <v>158</v>
      </c>
      <c r="M62" s="44">
        <f>4*15.9</f>
        <v>63.6</v>
      </c>
    </row>
    <row r="63" spans="1:13" ht="12.75">
      <c r="A63" t="s">
        <v>23</v>
      </c>
      <c r="F63" s="5"/>
      <c r="J63" s="20">
        <v>18</v>
      </c>
      <c r="K63" s="20"/>
      <c r="L63" s="25"/>
      <c r="M63" s="25"/>
    </row>
    <row r="64" spans="1:13" ht="12.75">
      <c r="A64" t="s">
        <v>24</v>
      </c>
      <c r="F64" s="5"/>
      <c r="J64" s="20">
        <v>19</v>
      </c>
      <c r="K64" s="20"/>
      <c r="L64" s="25"/>
      <c r="M64" s="44"/>
    </row>
    <row r="65" spans="2:13" ht="12.75">
      <c r="B65">
        <v>3156.5</v>
      </c>
      <c r="C65" t="s">
        <v>13</v>
      </c>
      <c r="D65" s="11">
        <v>1.2</v>
      </c>
      <c r="E65" t="s">
        <v>14</v>
      </c>
      <c r="F65" s="5">
        <f>B65*D65</f>
        <v>3787.7999999999997</v>
      </c>
      <c r="J65" s="20">
        <v>20</v>
      </c>
      <c r="K65" s="20"/>
      <c r="L65" s="25"/>
      <c r="M65" s="44"/>
    </row>
    <row r="66" spans="1:13" ht="12.75">
      <c r="A66" s="52" t="s">
        <v>78</v>
      </c>
      <c r="B66" s="52"/>
      <c r="C66" s="52"/>
      <c r="D66" s="53"/>
      <c r="E66" s="52"/>
      <c r="F66" s="54">
        <v>0</v>
      </c>
      <c r="J66" s="20"/>
      <c r="K66" s="20"/>
      <c r="L66" s="31" t="s">
        <v>65</v>
      </c>
      <c r="M66" s="28">
        <f>SUM(M46:M65)</f>
        <v>16955.219999999998</v>
      </c>
    </row>
    <row r="67" spans="1:6" ht="12.75">
      <c r="A67" s="52" t="s">
        <v>84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107678.64892092958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0.49</v>
      </c>
      <c r="E70" t="s">
        <v>14</v>
      </c>
      <c r="F70" s="11">
        <f>B70*D70</f>
        <v>1546.685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2.58</v>
      </c>
      <c r="E73" t="s">
        <v>14</v>
      </c>
      <c r="F73" s="11">
        <f>B73*D73</f>
        <v>8143.77</v>
      </c>
    </row>
    <row r="74" spans="1:6" ht="12.75">
      <c r="A74" s="4" t="s">
        <v>29</v>
      </c>
      <c r="F74" s="32">
        <f>F70+F73</f>
        <v>9690.455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5.68</v>
      </c>
      <c r="E77" t="s">
        <v>14</v>
      </c>
      <c r="F77" s="11">
        <f>B77*D77</f>
        <v>17928.92</v>
      </c>
    </row>
    <row r="78" spans="1:6" ht="12.75">
      <c r="A78" s="4" t="s">
        <v>32</v>
      </c>
      <c r="F78" s="32">
        <f>SUM(F77)</f>
        <v>17928.92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33</v>
      </c>
      <c r="B80" s="1"/>
      <c r="F80" s="32">
        <f>F52+F56+F68+F74+F78+F79</f>
        <v>163120.46192092955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9460.986791413914</v>
      </c>
      <c r="I81" s="7"/>
    </row>
    <row r="82" spans="1:9" ht="12.75">
      <c r="A82" s="1"/>
      <c r="B82" s="35" t="s">
        <v>126</v>
      </c>
      <c r="C82" s="35"/>
      <c r="D82" s="1"/>
      <c r="E82" s="50"/>
      <c r="F82" s="51">
        <f>7350.66+2665.56</f>
        <v>10016.22</v>
      </c>
      <c r="I82" s="7"/>
    </row>
    <row r="83" spans="1:9" ht="12.75">
      <c r="A83" s="1"/>
      <c r="B83" s="35" t="s">
        <v>127</v>
      </c>
      <c r="C83" s="35"/>
      <c r="D83" s="1"/>
      <c r="E83" s="50"/>
      <c r="F83" s="51">
        <f>294.17+303.81</f>
        <v>597.98</v>
      </c>
      <c r="I83" s="7"/>
    </row>
    <row r="84" spans="1:9" ht="12.75">
      <c r="A84" s="1"/>
      <c r="B84" s="35" t="s">
        <v>128</v>
      </c>
      <c r="C84" s="35"/>
      <c r="D84" s="1"/>
      <c r="E84" s="50"/>
      <c r="F84" s="51">
        <f>1718.24+1772.78</f>
        <v>3491.02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186686.66871234347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45108</v>
      </c>
      <c r="C87" s="39">
        <v>-193450</v>
      </c>
      <c r="D87" s="42">
        <f>F44</f>
        <v>115675.28</v>
      </c>
      <c r="E87" s="42">
        <f>F85</f>
        <v>186686.66871234347</v>
      </c>
      <c r="F87" s="43">
        <f>C87+D87-E87</f>
        <v>-264461.38871234347</v>
      </c>
    </row>
    <row r="89" spans="1:6" ht="13.5" thickBot="1">
      <c r="A89" t="s">
        <v>111</v>
      </c>
      <c r="C89" s="48" t="s">
        <v>133</v>
      </c>
      <c r="D89" s="8" t="s">
        <v>112</v>
      </c>
      <c r="E89" s="48">
        <v>45169</v>
      </c>
      <c r="F89" t="s">
        <v>113</v>
      </c>
    </row>
    <row r="90" spans="1:7" ht="13.5" thickBot="1">
      <c r="A90" t="s">
        <v>114</v>
      </c>
      <c r="F90" s="49">
        <f>E87</f>
        <v>186686.66871234347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2023-01-12T16:40:15Z</cp:lastPrinted>
  <dcterms:created xsi:type="dcterms:W3CDTF">2008-08-18T07:30:19Z</dcterms:created>
  <dcterms:modified xsi:type="dcterms:W3CDTF">2023-11-20T08:35:28Z</dcterms:modified>
  <cp:category/>
  <cp:version/>
  <cp:contentType/>
  <cp:contentStatus/>
</cp:coreProperties>
</file>