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<sst xmlns="http://schemas.openxmlformats.org/spreadsheetml/2006/main" count="187" uniqueCount="160">
  <si>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</si>
  <si>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</si>
  <si>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</si>
  <si>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</si>
  <si>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</si>
  <si>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</si>
  <si>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</si>
  <si>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</si>
  <si>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</si>
  <si>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</si>
  <si>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</si>
  <si>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</si>
  <si>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</si>
  <si>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</si>
  <si>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</si>
  <si>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</si>
  <si>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</si>
  <si>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</si>
  <si>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</si>
  <si>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</si>
  <si>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</si>
  <si>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</si>
  <si>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</si>
  <si>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</si>
  <si>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</si>
  <si>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</si>
  <si>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</si>
  <si>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</si>
  <si>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</si>
  <si>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</si>
  <si>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</si>
  <si>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</si>
  <si>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</si>
  <si>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</si>
  <si>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</si>
  <si>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</si>
  <si>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</si>
  <si>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</si>
  <si>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</si>
  <si>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</si>
  <si>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</si>
  <si>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</si>
  <si>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</si>
  <si>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</si>
  <si>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</si>
  <si>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</si>
  <si>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</si>
  <si>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</si>
  <si>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</si>
  <si>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</si>
  <si>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</si>
  <si>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</si>
  <si>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</si>
  <si>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</si>
  <si>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</si>
  <si>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</si>
  <si>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</si>
  <si>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</si>
  <si>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</si>
  <si>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</si>
  <si>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</si>
  <si>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</si>
  <si>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</si>
  <si>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</si>
  <si>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</si>
  <si>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</si>
  <si>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</si>
  <si>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</si>
  <si>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</si>
  <si>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</si>
  <si>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</si>
  <si>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</si>
  <si>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</si>
  <si>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</si>
  <si>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</si>
  <si>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</si>
  <si>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</si>
  <si>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</si>
  <si>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</si>
  <si>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</si>
  <si>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</si>
  <si>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</si>
  <si>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</si>
  <si>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</si>
  <si>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</si>
  <si>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</si>
  <si>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</si>
  <si>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</si>
  <si>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</si>
  <si>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</si>
  <si>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</si>
  <si>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</si>
  <si>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</si>
  <si>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</si>
  <si>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</si>
  <si>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</si>
  <si>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</si>
  <si>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</si>
  <si>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</si>
  <si>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</si>
  <si>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</si>
  <si>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</si>
  <si>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</si>
  <si>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</si>
  <si>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</si>
  <si>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</si>
  <si>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</si>
  <si>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</si>
  <si>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</si>
  <si>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</si>
  <si>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</si>
  <si>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</si>
  <si>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</si>
  <si>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</si>
  <si>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</si>
  <si>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</si>
  <si>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</si>
  <si>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</si>
  <si>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</si>
  <si>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</si>
  <si>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</si>
  <si>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</si>
  <si>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</si>
  <si>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</si>
  <si>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</si>
  <si>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</si>
  <si>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</si>
  <si>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</si>
  <si>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</si>
  <si>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</si>
  <si>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</si>
  <si>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</si>
  <si>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Страховка</t>
  </si>
  <si>
    <t>2023 г.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</si>
  <si>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</si>
  <si>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</si>
  <si>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</si>
  <si>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</si>
  <si>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июня</t>
  </si>
  <si>
    <t>за   май-июнь  2023 г.</t>
  </si>
  <si>
    <t>01.05.2023г.</t>
  </si>
  <si>
    <t>ост.на 01.07</t>
  </si>
  <si>
    <t>ремонт швов (договор) май</t>
  </si>
  <si>
    <t xml:space="preserve">ремонт входных групп </t>
  </si>
  <si>
    <t xml:space="preserve">установка досок (4шт) </t>
  </si>
  <si>
    <t>доска</t>
  </si>
  <si>
    <t>4шт</t>
  </si>
  <si>
    <t>дюбель</t>
  </si>
  <si>
    <t>25шт</t>
  </si>
  <si>
    <t>саморез</t>
  </si>
  <si>
    <t xml:space="preserve">смена светильника (10шт) </t>
  </si>
  <si>
    <t>светильник</t>
  </si>
  <si>
    <t>10шт</t>
  </si>
  <si>
    <t>30шт</t>
  </si>
  <si>
    <t>провод</t>
  </si>
  <si>
    <t>7мп</t>
  </si>
  <si>
    <t xml:space="preserve">уст-ка расп.коробки (10шт) </t>
  </si>
  <si>
    <t>расп.коробка</t>
  </si>
  <si>
    <t>Промывка, опрессовка системы отопления</t>
  </si>
  <si>
    <t>Демонтаж, монтаж эл. Узла при  смене сопла (4шт)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</si>
</sst>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33" borderId="0" xfId="0" applyFont="1" applyFill="1" applyAlignment="1">
      <alignment/>
    </xf>
    <xf numFmtId="1" fontId="1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9">
      <selection activeCell="J55" sqref="J55:M5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5</v>
      </c>
      <c r="E2" s="61">
        <v>6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133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3.69</v>
      </c>
      <c r="M6" s="49">
        <f>L6*524.58*1.302</f>
        <v>2520.2816604000004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49">
        <f t="shared" si="0"/>
        <v>7205.683338000001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49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5.27</v>
      </c>
      <c r="M16" s="49">
        <f t="shared" si="0"/>
        <v>3599.4266532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49">
        <f t="shared" si="0"/>
        <v>13660.0632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48.88</v>
      </c>
      <c r="M20" s="32">
        <f>SUM(M6:M19)</f>
        <v>33385.1944608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 t="s">
        <v>142</v>
      </c>
      <c r="L24" s="25"/>
      <c r="M24" s="49">
        <v>67980</v>
      </c>
    </row>
    <row r="25" spans="1:13" ht="12.75">
      <c r="A25" t="s">
        <v>110</v>
      </c>
      <c r="J25" s="23">
        <v>2</v>
      </c>
      <c r="K25" s="34" t="s">
        <v>143</v>
      </c>
      <c r="L25" s="49"/>
      <c r="M25" s="49">
        <v>60627.35</v>
      </c>
    </row>
    <row r="26" spans="1:13" ht="12.75">
      <c r="A26" t="s">
        <v>111</v>
      </c>
      <c r="J26" s="23">
        <v>3</v>
      </c>
      <c r="K26" s="34" t="s">
        <v>144</v>
      </c>
      <c r="L26" s="54">
        <v>3.75</v>
      </c>
      <c r="M26" s="49">
        <f aca="true" t="shared" si="1" ref="M26:M35">L26*524.58*1.302</f>
        <v>2561.2618500000003</v>
      </c>
    </row>
    <row r="27" spans="1:13" ht="12.75">
      <c r="A27" t="s">
        <v>112</v>
      </c>
      <c r="J27" s="23">
        <v>4</v>
      </c>
      <c r="K27" s="34" t="s">
        <v>150</v>
      </c>
      <c r="L27" s="25">
        <f>0.1*89.1</f>
        <v>8.91</v>
      </c>
      <c r="M27" s="49">
        <f t="shared" si="1"/>
        <v>6085.558155600001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 t="s">
        <v>156</v>
      </c>
      <c r="L28" s="25">
        <v>3.5</v>
      </c>
      <c r="M28" s="49">
        <f t="shared" si="1"/>
        <v>2390.5110600000003</v>
      </c>
    </row>
    <row r="29" spans="1:13" ht="12.75">
      <c r="A29" t="s">
        <v>114</v>
      </c>
      <c r="B29" s="1"/>
      <c r="C29" s="1"/>
      <c r="D29" s="1"/>
      <c r="J29" s="23">
        <v>6</v>
      </c>
      <c r="K29" s="34" t="s">
        <v>158</v>
      </c>
      <c r="L29" s="23">
        <v>244.7</v>
      </c>
      <c r="M29" s="49">
        <f t="shared" si="1"/>
        <v>167130.87325200002</v>
      </c>
    </row>
    <row r="30" spans="10:13" ht="12.75">
      <c r="J30" s="23">
        <v>7</v>
      </c>
      <c r="K30" s="34" t="s">
        <v>159</v>
      </c>
      <c r="L30" s="48">
        <v>12.4</v>
      </c>
      <c r="M30" s="49">
        <f t="shared" si="1"/>
        <v>8469.239184</v>
      </c>
    </row>
    <row r="31" spans="2:13" ht="12.75">
      <c r="B31" t="s">
        <v>0</v>
      </c>
      <c r="J31" s="23">
        <v>8</v>
      </c>
      <c r="K31" s="34"/>
      <c r="L31" s="25"/>
      <c r="M31" s="49">
        <f t="shared" si="1"/>
        <v>0</v>
      </c>
    </row>
    <row r="32" spans="10:13" ht="12.75">
      <c r="J32" s="23">
        <v>9</v>
      </c>
      <c r="K32" s="34"/>
      <c r="L32" s="25"/>
      <c r="M32" s="49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/>
      <c r="L33" s="25"/>
      <c r="M33" s="49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/>
      <c r="L34" s="25"/>
      <c r="M34" s="49">
        <f t="shared" si="1"/>
        <v>0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273.26</v>
      </c>
      <c r="M36" s="32">
        <f>SUM(M24:M35)</f>
        <v>315244.79350160004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473169.06</v>
      </c>
      <c r="J40" s="23">
        <v>1</v>
      </c>
      <c r="K40" s="34" t="s">
        <v>145</v>
      </c>
      <c r="L40" s="23" t="s">
        <v>146</v>
      </c>
      <c r="M40" s="23">
        <f>4*291.03</f>
        <v>1164.12</v>
      </c>
    </row>
    <row r="41" spans="1:13" ht="12.75">
      <c r="A41" t="s">
        <v>7</v>
      </c>
      <c r="F41" s="5">
        <v>494284.27</v>
      </c>
      <c r="J41" s="25">
        <v>2</v>
      </c>
      <c r="K41" s="34" t="s">
        <v>147</v>
      </c>
      <c r="L41" s="23" t="s">
        <v>148</v>
      </c>
      <c r="M41" s="23">
        <f>25*1.7</f>
        <v>42.5</v>
      </c>
    </row>
    <row r="42" spans="2:13" ht="12.75">
      <c r="B42" t="s">
        <v>8</v>
      </c>
      <c r="F42" s="9">
        <f>F41/F40</f>
        <v>1.0446250860104844</v>
      </c>
      <c r="J42" s="25">
        <v>3</v>
      </c>
      <c r="K42" s="34" t="s">
        <v>149</v>
      </c>
      <c r="L42" s="23" t="s">
        <v>148</v>
      </c>
      <c r="M42" s="23">
        <f>25*0.9</f>
        <v>22.5</v>
      </c>
    </row>
    <row r="43" spans="1:13" ht="12.75">
      <c r="A43" t="s">
        <v>134</v>
      </c>
      <c r="F43" s="5">
        <f>400+300+400+600</f>
        <v>1700</v>
      </c>
      <c r="J43" s="25">
        <v>4</v>
      </c>
      <c r="K43" s="34" t="s">
        <v>151</v>
      </c>
      <c r="L43" s="23" t="s">
        <v>152</v>
      </c>
      <c r="M43" s="23">
        <f>10*35.1</f>
        <v>351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495984.27</v>
      </c>
      <c r="J44" s="25">
        <v>5</v>
      </c>
      <c r="K44" s="38" t="s">
        <v>149</v>
      </c>
      <c r="L44" s="23" t="s">
        <v>153</v>
      </c>
      <c r="M44" s="23">
        <f>30*1.7</f>
        <v>51</v>
      </c>
    </row>
    <row r="45" spans="2:13" ht="12.75">
      <c r="B45" s="1" t="s">
        <v>10</v>
      </c>
      <c r="C45" s="1"/>
      <c r="J45" s="25">
        <v>6</v>
      </c>
      <c r="K45" s="38" t="s">
        <v>154</v>
      </c>
      <c r="L45" s="23" t="s">
        <v>155</v>
      </c>
      <c r="M45" s="23">
        <f>7*35.1</f>
        <v>245.70000000000002</v>
      </c>
    </row>
    <row r="46" spans="10:13" ht="12.75">
      <c r="J46" s="25">
        <v>7</v>
      </c>
      <c r="K46" s="38" t="s">
        <v>147</v>
      </c>
      <c r="L46" s="23" t="s">
        <v>153</v>
      </c>
      <c r="M46" s="23">
        <f>30*1.7</f>
        <v>51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8" t="s">
        <v>157</v>
      </c>
      <c r="L47" s="23" t="s">
        <v>152</v>
      </c>
      <c r="M47" s="23">
        <f>10*35.6</f>
        <v>356</v>
      </c>
    </row>
    <row r="48" spans="1:13" ht="12.75">
      <c r="A48" t="s">
        <v>12</v>
      </c>
      <c r="F48" s="11">
        <f>(10250+10250)*1.302</f>
        <v>26691</v>
      </c>
      <c r="J48" s="25">
        <v>9</v>
      </c>
      <c r="K48" s="38"/>
      <c r="L48" s="23"/>
      <c r="M48" s="23"/>
    </row>
    <row r="49" spans="1:13" ht="12.75">
      <c r="A49" s="6" t="s">
        <v>15</v>
      </c>
      <c r="F49" s="11">
        <f>(1400+15000)*1.302</f>
        <v>21352.8</v>
      </c>
      <c r="J49" s="25">
        <v>10</v>
      </c>
      <c r="K49" s="38"/>
      <c r="L49" s="23"/>
      <c r="M49" s="23"/>
    </row>
    <row r="50" spans="1:13" ht="12.75">
      <c r="A50" s="57" t="s">
        <v>87</v>
      </c>
      <c r="B50" s="55"/>
      <c r="C50" s="55"/>
      <c r="D50" s="55"/>
      <c r="E50" s="56">
        <v>0</v>
      </c>
      <c r="F50" s="58">
        <f>E33*E50</f>
        <v>0</v>
      </c>
      <c r="J50" s="25">
        <v>11</v>
      </c>
      <c r="K50" s="38"/>
      <c r="L50" s="23"/>
      <c r="M50" s="23"/>
    </row>
    <row r="51" spans="1:13" ht="12.75">
      <c r="A51" s="10" t="s">
        <v>27</v>
      </c>
      <c r="D51" s="5"/>
      <c r="F51" s="33">
        <f>F48+F49+F50</f>
        <v>48043.8</v>
      </c>
      <c r="J51" s="25">
        <v>12</v>
      </c>
      <c r="K51" s="38"/>
      <c r="L51" s="23"/>
      <c r="M51" s="23"/>
    </row>
    <row r="52" spans="1:13" ht="12.75">
      <c r="A52" s="4" t="s">
        <v>16</v>
      </c>
      <c r="D52" s="5"/>
      <c r="J52" s="25">
        <v>13</v>
      </c>
      <c r="K52" s="38"/>
      <c r="L52" s="23"/>
      <c r="M52" s="25"/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14</v>
      </c>
      <c r="K53" s="38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0.6</v>
      </c>
      <c r="E54" t="s">
        <v>14</v>
      </c>
      <c r="F54" s="11">
        <f>B54*D54</f>
        <v>716.88</v>
      </c>
      <c r="J54" s="25">
        <v>15</v>
      </c>
      <c r="K54" s="38"/>
      <c r="L54" s="23"/>
      <c r="M54" s="23"/>
    </row>
    <row r="55" spans="1:13" ht="12.75">
      <c r="A55" s="10" t="s">
        <v>17</v>
      </c>
      <c r="B55" s="10"/>
      <c r="C55" s="10"/>
      <c r="F55" s="33">
        <f>SUM(F53:F54)</f>
        <v>716.88</v>
      </c>
      <c r="J55" s="20"/>
      <c r="K55" s="20"/>
      <c r="L55" s="31" t="s">
        <v>58</v>
      </c>
      <c r="M55" s="32">
        <f>SUM(M40:M54)</f>
        <v>2283.8199999999997</v>
      </c>
    </row>
    <row r="56" spans="1:10" ht="12.75">
      <c r="A56" s="4" t="s">
        <v>60</v>
      </c>
      <c r="J56" s="45"/>
    </row>
    <row r="57" spans="1:10" ht="12.75">
      <c r="A57" t="s">
        <v>68</v>
      </c>
      <c r="B57" s="10">
        <v>4</v>
      </c>
      <c r="D57" s="5">
        <v>6405</v>
      </c>
      <c r="F57" s="63">
        <f>B57*D57*2</f>
        <v>51240</v>
      </c>
      <c r="J57" s="45"/>
    </row>
    <row r="58" spans="1:10" ht="12.75">
      <c r="A58" s="55" t="s">
        <v>132</v>
      </c>
      <c r="B58" s="64"/>
      <c r="C58" s="55"/>
      <c r="D58" s="56"/>
      <c r="E58" s="55"/>
      <c r="F58" s="56">
        <v>0</v>
      </c>
      <c r="J58" s="45"/>
    </row>
    <row r="59" spans="1:10" ht="12.75">
      <c r="A59" s="10" t="s">
        <v>64</v>
      </c>
      <c r="F59" s="8">
        <f>SUM(F57+F58)</f>
        <v>51240</v>
      </c>
      <c r="J59" s="45"/>
    </row>
    <row r="60" spans="1:10" ht="12.75">
      <c r="A60" s="4" t="s">
        <v>61</v>
      </c>
      <c r="B60" s="4"/>
      <c r="F60" s="5"/>
      <c r="J60" s="45"/>
    </row>
    <row r="61" spans="1:10" ht="12.75">
      <c r="A61" t="s">
        <v>18</v>
      </c>
      <c r="C61" s="50">
        <v>1958853</v>
      </c>
      <c r="D61">
        <v>222433.7</v>
      </c>
      <c r="E61">
        <v>9983.4</v>
      </c>
      <c r="F61" s="35">
        <f>C61/D61*E61</f>
        <v>87918.39114396783</v>
      </c>
      <c r="J61" s="45"/>
    </row>
    <row r="62" spans="1:10" ht="12.75">
      <c r="A62" t="s">
        <v>19</v>
      </c>
      <c r="F62" s="35">
        <f>M20</f>
        <v>33385.1944608</v>
      </c>
      <c r="J62" s="45"/>
    </row>
    <row r="63" spans="1:6" ht="12.75">
      <c r="A63" t="s">
        <v>20</v>
      </c>
      <c r="F63" s="11">
        <f>M36</f>
        <v>315244.79350160004</v>
      </c>
    </row>
    <row r="64" spans="1:6" ht="12.75">
      <c r="A64" t="s">
        <v>73</v>
      </c>
      <c r="F64" s="11">
        <f>5*600*1.302</f>
        <v>3906</v>
      </c>
    </row>
    <row r="65" spans="1:6" ht="12.75">
      <c r="A65" t="s">
        <v>21</v>
      </c>
      <c r="F65" s="11">
        <f>M55</f>
        <v>2283.8199999999997</v>
      </c>
    </row>
    <row r="66" spans="1:6" ht="12.75">
      <c r="A66" t="s">
        <v>22</v>
      </c>
      <c r="F66" s="5"/>
    </row>
    <row r="67" spans="1:6" ht="12.75">
      <c r="A67" s="55" t="s">
        <v>79</v>
      </c>
      <c r="B67" s="55"/>
      <c r="C67" s="55"/>
      <c r="D67" s="55"/>
      <c r="E67" s="55"/>
      <c r="F67" s="56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0.78</v>
      </c>
      <c r="E69" t="s">
        <v>14</v>
      </c>
      <c r="F69" s="11">
        <f>B69*D69</f>
        <v>7787.052</v>
      </c>
    </row>
    <row r="70" spans="1:6" ht="12.75">
      <c r="A70" s="55" t="s">
        <v>88</v>
      </c>
      <c r="B70" s="55"/>
      <c r="C70" s="55"/>
      <c r="D70" s="58">
        <v>0</v>
      </c>
      <c r="E70" s="55"/>
      <c r="F70" s="58">
        <f>D70*E33</f>
        <v>0</v>
      </c>
    </row>
    <row r="71" spans="1:6" ht="12.75">
      <c r="A71" s="10" t="s">
        <v>65</v>
      </c>
      <c r="B71" s="10"/>
      <c r="C71" s="10"/>
      <c r="F71" s="33">
        <f>SUM(F61:F70)</f>
        <v>450525.2511063679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3.21</v>
      </c>
      <c r="E76" t="s">
        <v>14</v>
      </c>
      <c r="F76" s="11">
        <f>B76*D76</f>
        <v>32046.714</v>
      </c>
    </row>
    <row r="77" spans="1:6" ht="12.75">
      <c r="A77" s="10" t="s">
        <v>66</v>
      </c>
      <c r="F77" s="33">
        <f>F73+F76</f>
        <v>36938.58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6.08</v>
      </c>
      <c r="E80" t="s">
        <v>14</v>
      </c>
      <c r="F80" s="11">
        <f>B80*D80</f>
        <v>60699.072</v>
      </c>
    </row>
    <row r="81" spans="1:9" ht="12.75">
      <c r="A81" s="4" t="s">
        <v>67</v>
      </c>
      <c r="B81" s="1"/>
      <c r="F81" s="33">
        <f>SUM(F80)</f>
        <v>60699.072</v>
      </c>
      <c r="I81" s="7"/>
    </row>
    <row r="82" spans="1:6" ht="12.75">
      <c r="A82" s="59" t="s">
        <v>82</v>
      </c>
      <c r="B82" s="55"/>
      <c r="C82" s="55"/>
      <c r="D82" s="56">
        <v>0</v>
      </c>
      <c r="E82" s="55"/>
      <c r="F82" s="60">
        <f>D82*E33</f>
        <v>0</v>
      </c>
    </row>
    <row r="83" spans="1:6" ht="12.75">
      <c r="A83" s="1" t="s">
        <v>26</v>
      </c>
      <c r="B83" s="1"/>
      <c r="F83" s="33">
        <f>F51+F55+F59+F71+F77+F81+F82</f>
        <v>648163.5831063678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37593.487820169335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788474.5309265372</v>
      </c>
    </row>
    <row r="86" spans="1:6" ht="15">
      <c r="A86" s="12"/>
      <c r="B86" s="12" t="s">
        <v>135</v>
      </c>
      <c r="C86" s="12"/>
      <c r="D86" s="12"/>
      <c r="E86" s="12"/>
      <c r="F86" s="65">
        <f>38906.7+38906.7</f>
        <v>77813.4</v>
      </c>
    </row>
    <row r="87" spans="1:6" ht="15">
      <c r="A87" s="12"/>
      <c r="B87" s="12" t="s">
        <v>136</v>
      </c>
      <c r="C87" s="12"/>
      <c r="D87" s="12"/>
      <c r="E87" s="12"/>
      <c r="F87" s="65">
        <f>1815.33+1815.33</f>
        <v>3630.66</v>
      </c>
    </row>
    <row r="88" spans="1:6" ht="15">
      <c r="A88" s="12"/>
      <c r="B88" s="12" t="s">
        <v>137</v>
      </c>
      <c r="C88" s="12"/>
      <c r="D88" s="12"/>
      <c r="E88" s="12"/>
      <c r="F88" s="65">
        <f>10636.7+10636.7</f>
        <v>21273.4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141</v>
      </c>
    </row>
    <row r="90" spans="1:6" ht="12.75">
      <c r="A90" s="13"/>
      <c r="B90" s="41">
        <v>45047</v>
      </c>
      <c r="C90" s="42">
        <v>-359868</v>
      </c>
      <c r="D90" s="46">
        <f>F44</f>
        <v>495984.27</v>
      </c>
      <c r="E90" s="46">
        <f>F85</f>
        <v>788474.5309265372</v>
      </c>
      <c r="F90" s="44">
        <f>C90+D90-E90</f>
        <v>-652358.2609265372</v>
      </c>
    </row>
    <row r="92" spans="1:6" ht="13.5" thickBot="1">
      <c r="A92" t="s">
        <v>116</v>
      </c>
      <c r="C92" s="52" t="s">
        <v>140</v>
      </c>
      <c r="D92" s="8" t="s">
        <v>117</v>
      </c>
      <c r="E92" s="52">
        <v>45107</v>
      </c>
      <c r="F92" t="s">
        <v>118</v>
      </c>
    </row>
    <row r="93" spans="1:7" ht="13.5" thickBot="1">
      <c r="A93" t="s">
        <v>119</v>
      </c>
      <c r="F93" s="51">
        <f>E90</f>
        <v>788474.5309265372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2023-07-24T12:10:05Z</cp:lastPrinted>
  <dcterms:created xsi:type="dcterms:W3CDTF">2008-08-18T07:30:19Z</dcterms:created>
  <dcterms:modified xsi:type="dcterms:W3CDTF">2023-07-24T12:10:21Z</dcterms:modified>
  <cp:category/>
  <cp:version/>
  <cp:contentType/>
  <cp:contentStatus/>
</cp:coreProperties>
</file>