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<sst xmlns="http://schemas.openxmlformats.org/spreadsheetml/2006/main" count="163" uniqueCount="140">
  <si>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</si>
  <si>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</si>
  <si>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</si>
  <si>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</si>
  <si>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</si>
  <si>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</si>
  <si>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</si>
  <si>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</si>
  <si>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</si>
  <si>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</si>
  <si>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</si>
  <si>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</si>
  <si>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</si>
  <si>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</si>
  <si>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</si>
  <si>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</si>
  <si>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</si>
  <si>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</si>
  <si>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</si>
  <si>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</si>
  <si>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</si>
  <si>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</si>
  <si>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</si>
  <si>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</si>
  <si>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</si>
  <si>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</si>
  <si>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</si>
  <si>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</si>
  <si>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</si>
  <si>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</si>
  <si>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</si>
  <si>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</si>
  <si>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</si>
  <si>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</si>
  <si>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</si>
  <si>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</si>
  <si>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</si>
  <si>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</si>
  <si>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</si>
  <si>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</si>
  <si>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</si>
  <si>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</si>
  <si>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</si>
  <si>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</si>
  <si>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</si>
  <si>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</si>
  <si>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</si>
  <si>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</si>
  <si>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</si>
  <si>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</si>
  <si>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</si>
  <si>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</si>
  <si>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</si>
  <si>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</si>
  <si>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</si>
  <si>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</si>
  <si>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</si>
  <si>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</si>
  <si>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</si>
  <si>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</si>
  <si>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</si>
  <si>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</si>
  <si>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</si>
  <si>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</si>
  <si>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</si>
  <si>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</si>
  <si>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</si>
  <si>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</si>
  <si>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</si>
  <si>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</si>
  <si>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</si>
  <si>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</si>
  <si>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</si>
  <si>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</si>
  <si>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</si>
  <si>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</si>
  <si>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</si>
  <si>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</si>
  <si>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</si>
  <si>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</si>
  <si>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</si>
  <si>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</si>
  <si>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</si>
  <si>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</si>
  <si>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</si>
  <si>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</si>
  <si>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</si>
  <si>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</si>
  <si>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</si>
  <si>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</si>
  <si>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</si>
  <si>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</si>
  <si>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</si>
  <si>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</si>
  <si>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</si>
  <si>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</si>
  <si>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</si>
  <si>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</si>
  <si>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</si>
  <si>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</si>
  <si>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</si>
  <si>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</si>
  <si>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</si>
  <si>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</si>
  <si>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</si>
  <si>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</si>
  <si>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</si>
  <si>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</si>
  <si>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</si>
  <si>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</si>
  <si>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ул. Забайкальская</t>
  </si>
  <si>
    <t>д. 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</si>
  <si>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</si>
  <si>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</si>
  <si>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</si>
  <si>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</si>
  <si>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</si>
  <si>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</si>
  <si>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</si>
  <si>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</si>
  <si>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</si>
  <si>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</si>
  <si>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</si>
  <si>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</si>
  <si>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</si>
  <si>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</si>
  <si>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</si>
  <si>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</si>
  <si>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</si>
  <si>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</si>
  <si>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</si>
  <si>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</si>
  <si>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 МТС, Видикон)</t>
  </si>
  <si>
    <t>лампа</t>
  </si>
  <si>
    <t>апреля</t>
  </si>
  <si>
    <t>за   март-апрель  2023 г.</t>
  </si>
  <si>
    <t>01.03.2023г.</t>
  </si>
  <si>
    <t>ост.на 01.05</t>
  </si>
  <si>
    <t xml:space="preserve">смена ламп (6шт) </t>
  </si>
  <si>
    <t>6шт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</si>
</sst>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4" sqref="M44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1.00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3</v>
      </c>
      <c r="E2" s="60">
        <v>4</v>
      </c>
      <c r="K2" s="5" t="s">
        <v>135</v>
      </c>
    </row>
    <row r="3" spans="1:13" ht="12.75">
      <c r="A3" t="s">
        <v>86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134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7">
        <f>L6*524.58*1.302</f>
        <v>0</v>
      </c>
    </row>
    <row r="7" spans="2:13" ht="12.75">
      <c r="B7" t="s">
        <v>89</v>
      </c>
      <c r="C7" s="1" t="s">
        <v>110</v>
      </c>
      <c r="D7" s="1"/>
      <c r="E7" s="1" t="s">
        <v>111</v>
      </c>
      <c r="J7" s="14">
        <v>2</v>
      </c>
      <c r="K7" s="14" t="s">
        <v>43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48</v>
      </c>
      <c r="L11" s="23"/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/>
      <c r="M16" s="47">
        <f t="shared" si="0"/>
        <v>0</v>
      </c>
    </row>
    <row r="17" spans="5:13" ht="12.75">
      <c r="E17" t="s">
        <v>98</v>
      </c>
      <c r="J17" s="15" t="s">
        <v>53</v>
      </c>
      <c r="K17" s="26" t="s">
        <v>80</v>
      </c>
      <c r="L17" s="21"/>
      <c r="M17" s="47">
        <f t="shared" si="0"/>
        <v>0</v>
      </c>
    </row>
    <row r="18" spans="5:13" ht="12.75">
      <c r="E18" t="s">
        <v>99</v>
      </c>
      <c r="J18" s="15" t="s">
        <v>55</v>
      </c>
      <c r="K18" s="26" t="s">
        <v>54</v>
      </c>
      <c r="L18" s="21">
        <v>1.08</v>
      </c>
      <c r="M18" s="47">
        <f t="shared" si="0"/>
        <v>737.6434128000001</v>
      </c>
    </row>
    <row r="19" spans="1:13" ht="12.75">
      <c r="A19" t="s">
        <v>100</v>
      </c>
      <c r="J19" s="16" t="s">
        <v>79</v>
      </c>
      <c r="K19" s="18" t="s">
        <v>56</v>
      </c>
      <c r="L19" s="23">
        <v>0.5</v>
      </c>
      <c r="M19" s="47">
        <f t="shared" si="0"/>
        <v>341.50158000000005</v>
      </c>
    </row>
    <row r="20" spans="1:13" ht="12.75">
      <c r="A20" t="s">
        <v>101</v>
      </c>
      <c r="J20" s="20"/>
      <c r="K20" s="27" t="s">
        <v>57</v>
      </c>
      <c r="L20" s="28">
        <f>SUM(L6:L19)</f>
        <v>1.58</v>
      </c>
      <c r="M20" s="32">
        <f>SUM(M6:M19)</f>
        <v>1079.1449928000002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138</v>
      </c>
      <c r="L24" s="47">
        <f>0.06*7.1</f>
        <v>0.426</v>
      </c>
      <c r="M24" s="47">
        <f aca="true" t="shared" si="1" ref="M24:M38">L24*524.58*1.302</f>
        <v>290.95934616</v>
      </c>
    </row>
    <row r="25" spans="1:13" ht="12.75">
      <c r="A25" t="s">
        <v>105</v>
      </c>
      <c r="J25" s="20">
        <v>2</v>
      </c>
      <c r="K25" s="20"/>
      <c r="L25" s="47"/>
      <c r="M25" s="47">
        <f t="shared" si="1"/>
        <v>0</v>
      </c>
    </row>
    <row r="26" spans="1:13" ht="12.75">
      <c r="A26" t="s">
        <v>106</v>
      </c>
      <c r="J26" s="20">
        <v>3</v>
      </c>
      <c r="K26" s="20"/>
      <c r="L26" s="47"/>
      <c r="M26" s="47">
        <f t="shared" si="1"/>
        <v>0</v>
      </c>
    </row>
    <row r="27" spans="1:13" ht="12.75">
      <c r="A27" s="49" t="s">
        <v>107</v>
      </c>
      <c r="B27" s="49"/>
      <c r="C27" s="49"/>
      <c r="D27" s="49"/>
      <c r="E27" s="49"/>
      <c r="F27" s="49"/>
      <c r="G27" s="49"/>
      <c r="J27" s="20">
        <v>4</v>
      </c>
      <c r="K27" s="20"/>
      <c r="L27" s="25"/>
      <c r="M27" s="47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7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47">
        <f t="shared" si="1"/>
        <v>0</v>
      </c>
    </row>
    <row r="30" spans="10:13" ht="12.75">
      <c r="J30" s="20">
        <v>7</v>
      </c>
      <c r="K30" s="20"/>
      <c r="L30" s="25"/>
      <c r="M30" s="47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7">
        <f t="shared" si="1"/>
        <v>0</v>
      </c>
    </row>
    <row r="32" spans="10:13" ht="12.75">
      <c r="J32" s="20">
        <v>9</v>
      </c>
      <c r="K32" s="20"/>
      <c r="L32" s="25"/>
      <c r="M32" s="47">
        <f t="shared" si="1"/>
        <v>0</v>
      </c>
    </row>
    <row r="33" spans="1:13" ht="12.75">
      <c r="A33" t="s">
        <v>1</v>
      </c>
      <c r="E33">
        <v>2017.4</v>
      </c>
      <c r="F33" t="s">
        <v>65</v>
      </c>
      <c r="J33" s="20">
        <v>10</v>
      </c>
      <c r="K33" s="20"/>
      <c r="L33" s="25"/>
      <c r="M33" s="47">
        <f t="shared" si="1"/>
        <v>0</v>
      </c>
    </row>
    <row r="34" spans="1:13" ht="12.75">
      <c r="A34" t="s">
        <v>2</v>
      </c>
      <c r="E34">
        <v>31.1</v>
      </c>
      <c r="F34" t="s">
        <v>65</v>
      </c>
      <c r="J34" s="20">
        <v>11</v>
      </c>
      <c r="K34" s="20"/>
      <c r="L34" s="25"/>
      <c r="M34" s="47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7">
        <f t="shared" si="1"/>
        <v>0</v>
      </c>
    </row>
    <row r="36" spans="1:13" ht="12.75">
      <c r="A36" t="s">
        <v>4</v>
      </c>
      <c r="E36">
        <v>143</v>
      </c>
      <c r="F36" t="s">
        <v>65</v>
      </c>
      <c r="J36" s="20">
        <v>13</v>
      </c>
      <c r="K36" s="20"/>
      <c r="L36" s="25"/>
      <c r="M36" s="47">
        <f t="shared" si="1"/>
        <v>0</v>
      </c>
    </row>
    <row r="37" spans="10:13" ht="12.75">
      <c r="J37" s="20">
        <v>14</v>
      </c>
      <c r="K37" s="20"/>
      <c r="L37" s="25"/>
      <c r="M37" s="47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7">
        <f t="shared" si="1"/>
        <v>0</v>
      </c>
    </row>
    <row r="39" spans="10:13" ht="12.75">
      <c r="J39" s="20"/>
      <c r="K39" s="29" t="s">
        <v>57</v>
      </c>
      <c r="L39" s="32">
        <f>SUM(L24:L38)</f>
        <v>0.426</v>
      </c>
      <c r="M39" s="32">
        <f>SUM(M24:M38)</f>
        <v>290.95934616</v>
      </c>
    </row>
    <row r="40" spans="1:11" ht="12.75">
      <c r="A40" s="2" t="s">
        <v>6</v>
      </c>
      <c r="F40" s="11">
        <v>63520.96</v>
      </c>
      <c r="K40" s="1" t="s">
        <v>61</v>
      </c>
    </row>
    <row r="41" spans="1:13" ht="12.75">
      <c r="A41" t="s">
        <v>7</v>
      </c>
      <c r="F41" s="5">
        <v>57902.23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0.9115452600212592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132</v>
      </c>
      <c r="F43" s="5">
        <f>300+114.13</f>
        <v>414.13</v>
      </c>
      <c r="J43" s="20">
        <v>1</v>
      </c>
      <c r="K43" s="20" t="s">
        <v>133</v>
      </c>
      <c r="L43" s="25" t="s">
        <v>139</v>
      </c>
      <c r="M43" s="25">
        <f>6*18.3</f>
        <v>109.80000000000001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58316.36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(4200+4780)*1.302</f>
        <v>11691.960000000001</v>
      </c>
      <c r="J49" s="20">
        <v>7</v>
      </c>
      <c r="K49" s="20"/>
      <c r="L49" s="25"/>
      <c r="M49" s="25"/>
    </row>
    <row r="50" spans="1:13" ht="12.75">
      <c r="A50" s="6" t="s">
        <v>82</v>
      </c>
      <c r="F50" s="11">
        <f>(1700+1700)*1.302</f>
        <v>4426.8</v>
      </c>
      <c r="J50" s="20">
        <v>8</v>
      </c>
      <c r="K50" s="20"/>
      <c r="L50" s="25"/>
      <c r="M50" s="25"/>
    </row>
    <row r="51" spans="1:13" ht="12.75">
      <c r="A51" s="55" t="s">
        <v>83</v>
      </c>
      <c r="B51" s="48"/>
      <c r="C51" s="48"/>
      <c r="D51" s="48"/>
      <c r="E51" s="56">
        <v>0</v>
      </c>
      <c r="F51" s="57">
        <f>E33*E51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16118.760000000002</v>
      </c>
      <c r="J52" s="20">
        <v>10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64</v>
      </c>
      <c r="M53" s="32">
        <f>SUM(M43:M52)</f>
        <v>109.80000000000001</v>
      </c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44"/>
      <c r="K54" s="44"/>
      <c r="L54" s="45"/>
      <c r="M54" s="46"/>
    </row>
    <row r="55" spans="1:6" ht="12.75">
      <c r="A55" t="s">
        <v>78</v>
      </c>
      <c r="B55">
        <v>31.1</v>
      </c>
      <c r="C55" t="s">
        <v>13</v>
      </c>
      <c r="D55" s="5">
        <v>0.6</v>
      </c>
      <c r="E55" t="s">
        <v>14</v>
      </c>
      <c r="F55" s="11">
        <f>B55*D55</f>
        <v>18.66</v>
      </c>
    </row>
    <row r="56" spans="1:6" ht="12.75">
      <c r="A56" s="4" t="s">
        <v>16</v>
      </c>
      <c r="B56" s="10"/>
      <c r="C56" s="10"/>
      <c r="F56" s="31">
        <f>SUM(F54:F55)</f>
        <v>18.66</v>
      </c>
    </row>
    <row r="57" spans="1:2" ht="12.75">
      <c r="A57" s="4" t="s">
        <v>17</v>
      </c>
      <c r="B57" s="4"/>
    </row>
    <row r="58" spans="1:6" ht="12.75">
      <c r="A58" t="s">
        <v>18</v>
      </c>
      <c r="C58" s="48">
        <v>1960902</v>
      </c>
      <c r="D58">
        <v>222433.7</v>
      </c>
      <c r="E58">
        <v>2017.4</v>
      </c>
      <c r="F58" s="33">
        <f>C58/D58*E58</f>
        <v>17784.731786595286</v>
      </c>
    </row>
    <row r="59" spans="1:6" ht="12.75">
      <c r="A59" t="s">
        <v>19</v>
      </c>
      <c r="F59" s="33">
        <f>M20</f>
        <v>1079.1449928000002</v>
      </c>
    </row>
    <row r="60" spans="1:6" ht="12.75">
      <c r="A60" t="s">
        <v>20</v>
      </c>
      <c r="F60" s="11">
        <f>M39</f>
        <v>290.95934616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M53</f>
        <v>109.80000000000001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2017.4</v>
      </c>
      <c r="C65" t="s">
        <v>13</v>
      </c>
      <c r="D65" s="11">
        <v>0.8</v>
      </c>
      <c r="E65" t="s">
        <v>14</v>
      </c>
      <c r="F65" s="11">
        <f>B65*D65</f>
        <v>1613.92</v>
      </c>
    </row>
    <row r="66" spans="1:6" ht="12.75">
      <c r="A66" s="48" t="s">
        <v>74</v>
      </c>
      <c r="B66" s="48"/>
      <c r="C66" s="48"/>
      <c r="D66" s="57"/>
      <c r="E66" s="48"/>
      <c r="F66" s="57">
        <v>0</v>
      </c>
    </row>
    <row r="67" spans="1:6" ht="12.75">
      <c r="A67" s="48" t="s">
        <v>84</v>
      </c>
      <c r="B67" s="48"/>
      <c r="C67" s="48"/>
      <c r="D67" s="57">
        <v>0</v>
      </c>
      <c r="E67" s="48"/>
      <c r="F67" s="57">
        <f>D67*E33</f>
        <v>0</v>
      </c>
    </row>
    <row r="68" spans="1:9" ht="12.75">
      <c r="A68" s="4" t="s">
        <v>24</v>
      </c>
      <c r="B68" s="10"/>
      <c r="C68" s="10"/>
      <c r="F68" s="31">
        <f>SUM(F58:F67)</f>
        <v>20878.55612555529</v>
      </c>
      <c r="I68" s="7"/>
    </row>
    <row r="69" ht="12.75">
      <c r="A69" s="4" t="s">
        <v>25</v>
      </c>
    </row>
    <row r="70" spans="1:6" ht="12.75">
      <c r="A70" t="s">
        <v>26</v>
      </c>
      <c r="B70">
        <v>2017.4</v>
      </c>
      <c r="C70" t="s">
        <v>65</v>
      </c>
      <c r="D70" s="5">
        <v>0.49</v>
      </c>
      <c r="E70" t="s">
        <v>14</v>
      </c>
      <c r="F70" s="11">
        <f>B70*D70</f>
        <v>988.5260000000001</v>
      </c>
    </row>
    <row r="71" ht="12.75">
      <c r="A71" t="s">
        <v>27</v>
      </c>
    </row>
    <row r="72" ht="12.75">
      <c r="A72" s="7" t="s">
        <v>72</v>
      </c>
    </row>
    <row r="73" spans="2:6" ht="12.75">
      <c r="B73">
        <v>2017.4</v>
      </c>
      <c r="C73" t="s">
        <v>13</v>
      </c>
      <c r="D73" s="11">
        <v>2.98</v>
      </c>
      <c r="E73" t="s">
        <v>14</v>
      </c>
      <c r="F73" s="11">
        <f>B73*D73</f>
        <v>6011.852</v>
      </c>
    </row>
    <row r="74" spans="1:6" ht="12.75">
      <c r="A74" s="4" t="s">
        <v>28</v>
      </c>
      <c r="F74" s="31">
        <f>F70+F73</f>
        <v>7000.378</v>
      </c>
    </row>
    <row r="75" spans="1:6" ht="12.75">
      <c r="A75" s="4" t="s">
        <v>29</v>
      </c>
      <c r="F75" s="5"/>
    </row>
    <row r="76" spans="1:6" ht="12.75">
      <c r="A76" s="7" t="s">
        <v>30</v>
      </c>
      <c r="B76" s="7"/>
      <c r="C76" s="7"/>
      <c r="D76" s="7"/>
      <c r="E76" s="7"/>
      <c r="F76" s="43"/>
    </row>
    <row r="77" spans="2:6" ht="12.75">
      <c r="B77">
        <v>2017.4</v>
      </c>
      <c r="C77" t="s">
        <v>13</v>
      </c>
      <c r="D77" s="11">
        <v>5.82</v>
      </c>
      <c r="E77" t="s">
        <v>14</v>
      </c>
      <c r="F77" s="11">
        <f>B77*D77</f>
        <v>11741.268000000002</v>
      </c>
    </row>
    <row r="78" spans="1:6" ht="12.75">
      <c r="A78" s="4" t="s">
        <v>31</v>
      </c>
      <c r="F78" s="31">
        <f>SUM(F77)</f>
        <v>11741.268000000002</v>
      </c>
    </row>
    <row r="79" spans="1:6" ht="12.75">
      <c r="A79" s="58" t="s">
        <v>77</v>
      </c>
      <c r="B79" s="48"/>
      <c r="C79" s="48"/>
      <c r="D79" s="56">
        <v>0</v>
      </c>
      <c r="E79" s="48"/>
      <c r="F79" s="59">
        <f>D79*E33</f>
        <v>0</v>
      </c>
    </row>
    <row r="80" spans="1:8" ht="12.75">
      <c r="A80" s="1" t="s">
        <v>32</v>
      </c>
      <c r="B80" s="1"/>
      <c r="F80" s="31">
        <f>F52+F56+F68+F74+F78+F79</f>
        <v>55757.62212555529</v>
      </c>
      <c r="G80" s="7"/>
      <c r="H80" s="7"/>
    </row>
    <row r="81" spans="1:6" ht="12.75">
      <c r="A81" s="1" t="s">
        <v>75</v>
      </c>
      <c r="B81" s="34"/>
      <c r="C81" s="34">
        <v>0.058</v>
      </c>
      <c r="D81" s="1"/>
      <c r="E81" s="1"/>
      <c r="F81" s="31">
        <f>F80*5.8%</f>
        <v>3233.9420832822066</v>
      </c>
    </row>
    <row r="82" spans="1:6" ht="12.75">
      <c r="A82" s="1"/>
      <c r="B82" s="34" t="s">
        <v>128</v>
      </c>
      <c r="C82" s="34"/>
      <c r="D82" s="1"/>
      <c r="E82" s="53"/>
      <c r="F82" s="54">
        <f>1041.78+1041.78</f>
        <v>2083.56</v>
      </c>
    </row>
    <row r="83" spans="1:6" ht="12.75">
      <c r="A83" s="1"/>
      <c r="B83" s="34" t="s">
        <v>129</v>
      </c>
      <c r="C83" s="34"/>
      <c r="D83" s="1"/>
      <c r="E83" s="53"/>
      <c r="F83" s="54">
        <f>2*141.39</f>
        <v>282.78</v>
      </c>
    </row>
    <row r="84" spans="1:6" ht="12.75">
      <c r="A84" s="1"/>
      <c r="B84" s="34" t="s">
        <v>130</v>
      </c>
      <c r="C84" s="34"/>
      <c r="D84" s="1"/>
      <c r="E84" s="53"/>
      <c r="F84" s="54">
        <v>0</v>
      </c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61357.90420883749</v>
      </c>
    </row>
    <row r="86" spans="2:6" ht="12.75">
      <c r="B86" s="35" t="s">
        <v>67</v>
      </c>
      <c r="C86" s="36" t="s">
        <v>68</v>
      </c>
      <c r="D86" s="22" t="s">
        <v>69</v>
      </c>
      <c r="E86" s="22" t="s">
        <v>70</v>
      </c>
      <c r="F86" s="39" t="s">
        <v>137</v>
      </c>
    </row>
    <row r="87" spans="1:6" ht="12.75">
      <c r="A87" s="13"/>
      <c r="B87" s="37">
        <v>44986</v>
      </c>
      <c r="C87" s="38">
        <v>28251</v>
      </c>
      <c r="D87" s="40">
        <f>F44</f>
        <v>58316.36</v>
      </c>
      <c r="E87" s="40">
        <f>F85</f>
        <v>61357.90420883749</v>
      </c>
      <c r="F87" s="41">
        <f>C87+D87-E87</f>
        <v>25209.45579116251</v>
      </c>
    </row>
    <row r="89" spans="1:6" ht="13.5" thickBot="1">
      <c r="A89" t="s">
        <v>112</v>
      </c>
      <c r="C89" s="50" t="s">
        <v>136</v>
      </c>
      <c r="D89" s="8" t="s">
        <v>113</v>
      </c>
      <c r="E89" s="50">
        <v>45015</v>
      </c>
      <c r="F89" t="s">
        <v>114</v>
      </c>
    </row>
    <row r="90" spans="1:7" ht="13.5" thickBot="1">
      <c r="A90" t="s">
        <v>115</v>
      </c>
      <c r="F90" s="51">
        <f>E87</f>
        <v>61357.90420883749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2023-01-12T16:59:05Z</cp:lastPrinted>
  <dcterms:created xsi:type="dcterms:W3CDTF">2008-08-18T07:30:19Z</dcterms:created>
  <dcterms:modified xsi:type="dcterms:W3CDTF">2023-06-16T07:27:38Z</dcterms:modified>
  <cp:category/>
  <cp:version/>
  <cp:contentType/>
  <cp:contentStatus/>
</cp:coreProperties>
</file>