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<sst xmlns="http://schemas.openxmlformats.org/spreadsheetml/2006/main" count="165" uniqueCount="142">
  <si>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</si>
  <si>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</si>
  <si>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</si>
  <si>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</si>
  <si>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</si>
  <si>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</si>
  <si>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</si>
  <si>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</si>
  <si>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</si>
  <si>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</si>
  <si>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</si>
  <si>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</si>
  <si>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</si>
  <si>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</si>
  <si>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</si>
  <si>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</si>
  <si>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</si>
  <si>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</si>
  <si>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</si>
  <si>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</si>
  <si>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</si>
  <si>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</si>
  <si>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</si>
  <si>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</si>
  <si>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</si>
  <si>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</si>
  <si>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</si>
  <si>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</si>
  <si>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</si>
  <si>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</si>
  <si>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</si>
  <si>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</si>
  <si>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</si>
  <si>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</si>
  <si>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</si>
  <si>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</si>
  <si>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</si>
  <si>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</si>
  <si>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</si>
  <si>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</si>
  <si>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</si>
  <si>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</si>
  <si>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</si>
  <si>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</si>
  <si>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</si>
  <si>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</si>
  <si>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</si>
  <si>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</si>
  <si>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</si>
  <si>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</si>
  <si>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</si>
  <si>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</si>
  <si>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</si>
  <si>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</si>
  <si>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</si>
  <si>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</si>
  <si>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</si>
  <si>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</si>
  <si>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</si>
  <si>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</si>
  <si>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</si>
  <si>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</si>
  <si>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</si>
  <si>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</si>
  <si>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</si>
  <si>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</si>
  <si>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</si>
  <si>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</si>
  <si>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</si>
  <si>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</si>
  <si>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</si>
  <si>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</si>
  <si>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</si>
  <si>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</si>
  <si>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</si>
  <si>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</si>
  <si>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</si>
  <si>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</si>
  <si>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</si>
  <si>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</si>
  <si>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</si>
  <si>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</si>
  <si>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</si>
  <si>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</si>
  <si>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</si>
  <si>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</si>
  <si>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</si>
  <si>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</si>
  <si>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</si>
  <si>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</si>
  <si>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</si>
  <si>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</si>
  <si>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</si>
  <si>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</si>
  <si>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</si>
  <si>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</si>
  <si>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</si>
  <si>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</si>
  <si>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</si>
  <si>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</si>
  <si>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</si>
  <si>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</si>
  <si>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</si>
  <si>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</si>
  <si>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</si>
  <si>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</si>
  <si>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</si>
  <si>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</si>
  <si>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</si>
  <si>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</si>
  <si>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</si>
  <si>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</si>
  <si>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</si>
  <si>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</si>
  <si>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</si>
  <si>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</si>
  <si>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</si>
  <si>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</si>
  <si>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</si>
  <si>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</si>
  <si>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</si>
  <si>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</si>
  <si>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</si>
  <si>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</si>
  <si>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</si>
  <si>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</si>
  <si>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</si>
  <si>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</si>
  <si>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</si>
  <si>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</si>
  <si>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</si>
  <si>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</si>
  <si>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</si>
  <si>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</si>
  <si>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Горгаз (техобслуживание и ремонт)</t>
  </si>
  <si>
    <t>2023 г.</t>
  </si>
  <si>
    <t>1.2 Аренда (Ростелеком, МТС, Продвижение, ТТК, Видикон)</t>
  </si>
  <si>
    <t>октября</t>
  </si>
  <si>
    <t>за   сентябрь-октябрь  2023 г.</t>
  </si>
  <si>
    <t>01.09.2023г.</t>
  </si>
  <si>
    <t>ост.на 01.11</t>
  </si>
  <si>
    <t>электроизмерения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</si>
</sst>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9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80" zoomScaleNormal="80" zoomScalePageLayoutView="0" workbookViewId="0" topLeftCell="A34">
      <selection activeCell="K40" sqref="K40:M40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87</v>
      </c>
      <c r="D2" s="8">
        <v>9</v>
      </c>
      <c r="E2" s="61">
        <v>10</v>
      </c>
      <c r="K2" s="5" t="s">
        <v>138</v>
      </c>
    </row>
    <row r="3" spans="1:13" ht="12.75">
      <c r="A3" t="s">
        <v>88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137</v>
      </c>
      <c r="G5" s="8" t="s">
        <v>135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0</v>
      </c>
      <c r="M6" s="45">
        <f>L6*524.58*1.302</f>
        <v>0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0</v>
      </c>
      <c r="M9" s="45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5">
        <f t="shared" si="0"/>
        <v>1461.6267624000002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101</v>
      </c>
      <c r="J17" s="15" t="s">
        <v>54</v>
      </c>
      <c r="K17" s="26" t="s">
        <v>84</v>
      </c>
      <c r="L17" s="21">
        <v>9</v>
      </c>
      <c r="M17" s="45">
        <f t="shared" si="0"/>
        <v>6147.028440000001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5">
        <f t="shared" si="0"/>
        <v>553.2325596000002</v>
      </c>
    </row>
    <row r="19" spans="1:13" ht="12.75">
      <c r="A19" t="s">
        <v>103</v>
      </c>
      <c r="J19" s="16" t="s">
        <v>83</v>
      </c>
      <c r="K19" s="18" t="s">
        <v>57</v>
      </c>
      <c r="L19" s="46">
        <v>0.5</v>
      </c>
      <c r="M19" s="45">
        <f t="shared" si="0"/>
        <v>341.50158000000005</v>
      </c>
    </row>
    <row r="20" spans="1:13" ht="12.75">
      <c r="A20" t="s">
        <v>104</v>
      </c>
      <c r="J20" s="20"/>
      <c r="K20" s="27" t="s">
        <v>58</v>
      </c>
      <c r="L20" s="28">
        <f>SUM(L6:L19)</f>
        <v>12.450000000000001</v>
      </c>
      <c r="M20" s="32">
        <f>SUM(M6:M19)</f>
        <v>8503.389342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/>
      <c r="L24" s="45"/>
      <c r="M24" s="45">
        <f aca="true" t="shared" si="1" ref="M24:M35">L24*524.58*1.302</f>
        <v>0</v>
      </c>
    </row>
    <row r="25" spans="1:13" ht="12.75">
      <c r="A25" t="s">
        <v>108</v>
      </c>
      <c r="J25" s="20">
        <v>2</v>
      </c>
      <c r="K25" s="20"/>
      <c r="L25" s="45"/>
      <c r="M25" s="45">
        <f t="shared" si="1"/>
        <v>0</v>
      </c>
    </row>
    <row r="26" spans="1:13" ht="12.75">
      <c r="A26" t="s">
        <v>109</v>
      </c>
      <c r="J26" s="20">
        <v>3</v>
      </c>
      <c r="K26" s="20"/>
      <c r="L26" s="45"/>
      <c r="M26" s="45">
        <f t="shared" si="1"/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45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5"/>
      <c r="M28" s="45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45">
        <f t="shared" si="1"/>
        <v>0</v>
      </c>
    </row>
    <row r="30" spans="10:13" ht="12.75">
      <c r="J30" s="20">
        <v>7</v>
      </c>
      <c r="K30" s="20"/>
      <c r="L30" s="25"/>
      <c r="M30" s="4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5">
        <f t="shared" si="1"/>
        <v>0</v>
      </c>
    </row>
    <row r="32" spans="10:13" ht="12.75">
      <c r="J32" s="20">
        <v>9</v>
      </c>
      <c r="K32" s="20"/>
      <c r="L32" s="25"/>
      <c r="M32" s="45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45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4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5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146412.88</v>
      </c>
      <c r="J40" s="20">
        <v>1</v>
      </c>
      <c r="K40" s="20" t="s">
        <v>141</v>
      </c>
      <c r="L40" s="25"/>
      <c r="M40" s="25">
        <v>15300</v>
      </c>
    </row>
    <row r="41" spans="1:13" ht="12.75">
      <c r="A41" t="s">
        <v>7</v>
      </c>
      <c r="F41" s="5">
        <v>141612.13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0.9672108765294419</v>
      </c>
      <c r="J42" s="20">
        <v>3</v>
      </c>
      <c r="K42" s="20"/>
      <c r="L42" s="25"/>
      <c r="M42" s="25"/>
    </row>
    <row r="43" spans="1:13" ht="12.75">
      <c r="A43" s="7" t="s">
        <v>136</v>
      </c>
      <c r="B43" s="7"/>
      <c r="C43" s="7"/>
      <c r="D43" s="7"/>
      <c r="E43" s="7"/>
      <c r="F43" s="11">
        <f>400+300+150+400+114.13</f>
        <v>1364.13</v>
      </c>
      <c r="J43" s="20">
        <v>4</v>
      </c>
      <c r="K43" s="20"/>
      <c r="L43" s="5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142976.26</v>
      </c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(5197+6755)*1.302</f>
        <v>15561.504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(4900+4900)*1.302</f>
        <v>12759.6</v>
      </c>
      <c r="J49" s="20">
        <v>10</v>
      </c>
      <c r="K49" s="20"/>
      <c r="L49" s="25"/>
      <c r="M49" s="25"/>
    </row>
    <row r="50" spans="1:13" ht="12.75">
      <c r="A50" s="56" t="s">
        <v>85</v>
      </c>
      <c r="B50" s="47"/>
      <c r="C50" s="47"/>
      <c r="D50" s="47"/>
      <c r="E50" s="57">
        <v>0</v>
      </c>
      <c r="F50" s="58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28321.104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E33*D53</f>
        <v>0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0.6</v>
      </c>
      <c r="E54" t="s">
        <v>14</v>
      </c>
      <c r="F54" s="5">
        <f>B54*D54</f>
        <v>306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306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6405</v>
      </c>
      <c r="F57" s="62">
        <f>B57*D57*2</f>
        <v>12810</v>
      </c>
      <c r="J57" s="20">
        <v>18</v>
      </c>
      <c r="K57" s="20"/>
      <c r="L57" s="25"/>
      <c r="M57" s="25"/>
    </row>
    <row r="58" spans="1:13" ht="12.75">
      <c r="A58" s="47" t="s">
        <v>133</v>
      </c>
      <c r="B58" s="63"/>
      <c r="C58" s="47"/>
      <c r="D58" s="57"/>
      <c r="E58" s="47"/>
      <c r="F58" s="57">
        <v>0</v>
      </c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12810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>
        <v>21</v>
      </c>
      <c r="K60" s="20"/>
      <c r="L60" s="25"/>
      <c r="M60" s="25"/>
    </row>
    <row r="61" spans="1:13" ht="12.75">
      <c r="A61" t="s">
        <v>19</v>
      </c>
      <c r="C61" s="47">
        <v>1958853</v>
      </c>
      <c r="D61">
        <v>222433.7</v>
      </c>
      <c r="E61">
        <v>3158.1</v>
      </c>
      <c r="F61" s="33">
        <f>C61/D61*E61</f>
        <v>27811.674486824613</v>
      </c>
      <c r="J61" s="20">
        <v>22</v>
      </c>
      <c r="K61" s="20"/>
      <c r="L61" s="25"/>
      <c r="M61" s="25"/>
    </row>
    <row r="62" spans="1:13" ht="12.75">
      <c r="A62" t="s">
        <v>20</v>
      </c>
      <c r="F62" s="33">
        <f>M20</f>
        <v>8503.389342</v>
      </c>
      <c r="J62" s="20"/>
      <c r="K62" s="20"/>
      <c r="L62" s="30" t="s">
        <v>65</v>
      </c>
      <c r="M62" s="32">
        <f>SUM(M40:M61)</f>
        <v>15300</v>
      </c>
    </row>
    <row r="63" spans="1:13" ht="12.75">
      <c r="A63" t="s">
        <v>21</v>
      </c>
      <c r="F63" s="11">
        <f>M36</f>
        <v>0</v>
      </c>
      <c r="J63" s="42"/>
      <c r="K63" s="42"/>
      <c r="L63" s="43"/>
      <c r="M63" s="44"/>
    </row>
    <row r="64" spans="1:6" ht="12.75">
      <c r="A64" t="s">
        <v>76</v>
      </c>
      <c r="F64" s="5">
        <f>0*600*1.302</f>
        <v>0</v>
      </c>
    </row>
    <row r="65" spans="1:6" ht="12.75">
      <c r="A65" t="s">
        <v>22</v>
      </c>
      <c r="F65" s="11">
        <f>M62</f>
        <v>15300</v>
      </c>
    </row>
    <row r="66" spans="1:6" ht="12.75">
      <c r="A66" t="s">
        <v>23</v>
      </c>
      <c r="F66" s="5"/>
    </row>
    <row r="67" spans="1:6" ht="12.75">
      <c r="A67" s="64" t="s">
        <v>134</v>
      </c>
      <c r="B67" s="64"/>
      <c r="C67" s="64"/>
      <c r="D67" s="64"/>
      <c r="E67" s="64"/>
      <c r="F67" s="65">
        <v>9495</v>
      </c>
    </row>
    <row r="68" spans="1:6" ht="12.75">
      <c r="A68" s="47" t="s">
        <v>24</v>
      </c>
      <c r="B68" s="47"/>
      <c r="C68" s="47"/>
      <c r="D68" s="47"/>
      <c r="E68" s="47"/>
      <c r="F68" s="57"/>
    </row>
    <row r="69" spans="2:6" ht="12.75">
      <c r="B69">
        <v>3158.1</v>
      </c>
      <c r="C69" t="s">
        <v>13</v>
      </c>
      <c r="D69" s="11">
        <v>0.81</v>
      </c>
      <c r="E69" t="s">
        <v>14</v>
      </c>
      <c r="F69" s="11">
        <f>B69*D69</f>
        <v>2558.061</v>
      </c>
    </row>
    <row r="70" spans="1:6" ht="12.75">
      <c r="A70" s="47" t="s">
        <v>86</v>
      </c>
      <c r="B70" s="47"/>
      <c r="C70" s="47"/>
      <c r="D70" s="58">
        <v>0</v>
      </c>
      <c r="E70" s="47"/>
      <c r="F70" s="58">
        <f>D70*E33</f>
        <v>0</v>
      </c>
    </row>
    <row r="71" spans="1:6" ht="12.75">
      <c r="A71" s="4" t="s">
        <v>25</v>
      </c>
      <c r="B71" s="10"/>
      <c r="C71" s="10"/>
      <c r="D71">
        <v>0</v>
      </c>
      <c r="F71" s="31">
        <f>SUM(F61:F70)</f>
        <v>63668.12482882461</v>
      </c>
    </row>
    <row r="72" ht="12.75">
      <c r="A72" s="4" t="s">
        <v>26</v>
      </c>
    </row>
    <row r="73" spans="1:6" ht="12.75">
      <c r="A73" t="s">
        <v>27</v>
      </c>
      <c r="B73">
        <v>3158.1</v>
      </c>
      <c r="C73" t="s">
        <v>66</v>
      </c>
      <c r="D73" s="5">
        <v>0.49</v>
      </c>
      <c r="E73" t="s">
        <v>14</v>
      </c>
      <c r="F73" s="11">
        <f>B73*D73</f>
        <v>1547.4689999999998</v>
      </c>
    </row>
    <row r="74" ht="12.75">
      <c r="A74" t="s">
        <v>28</v>
      </c>
    </row>
    <row r="75" ht="12.75">
      <c r="A75" s="7" t="s">
        <v>75</v>
      </c>
    </row>
    <row r="76" spans="2:6" ht="12.75">
      <c r="B76">
        <v>3158.1</v>
      </c>
      <c r="C76" t="s">
        <v>13</v>
      </c>
      <c r="D76" s="11">
        <v>2.86</v>
      </c>
      <c r="E76" t="s">
        <v>14</v>
      </c>
      <c r="F76" s="11">
        <f>B76*D76</f>
        <v>9032.166</v>
      </c>
    </row>
    <row r="77" spans="1:6" ht="12.75">
      <c r="A77" s="4" t="s">
        <v>29</v>
      </c>
      <c r="F77" s="31">
        <f>F73+F76</f>
        <v>10579.634999999998</v>
      </c>
    </row>
    <row r="78" ht="12.75">
      <c r="A78" s="4" t="s">
        <v>30</v>
      </c>
    </row>
    <row r="79" spans="1:6" ht="12.75">
      <c r="A79" s="7" t="s">
        <v>31</v>
      </c>
      <c r="B79" s="7"/>
      <c r="C79" s="7"/>
      <c r="D79" s="7"/>
      <c r="E79" s="7"/>
      <c r="F79" s="7"/>
    </row>
    <row r="80" spans="2:6" ht="12.75">
      <c r="B80">
        <v>3158.1</v>
      </c>
      <c r="C80" t="s">
        <v>13</v>
      </c>
      <c r="D80" s="11">
        <v>5.44</v>
      </c>
      <c r="E80" t="s">
        <v>14</v>
      </c>
      <c r="F80" s="11">
        <f>B80*D80</f>
        <v>17180.064000000002</v>
      </c>
    </row>
    <row r="81" spans="1:6" ht="12.75">
      <c r="A81" s="4" t="s">
        <v>32</v>
      </c>
      <c r="F81" s="31">
        <f>SUM(F80)</f>
        <v>17180.064000000002</v>
      </c>
    </row>
    <row r="82" spans="1:9" ht="12.75">
      <c r="A82" s="59" t="s">
        <v>80</v>
      </c>
      <c r="B82" s="47"/>
      <c r="C82" s="47"/>
      <c r="D82" s="57">
        <v>0</v>
      </c>
      <c r="E82" s="47"/>
      <c r="F82" s="60">
        <f>D82*E33</f>
        <v>0</v>
      </c>
      <c r="I82" s="7"/>
    </row>
    <row r="83" spans="1:6" ht="12.75">
      <c r="A83" s="1" t="s">
        <v>33</v>
      </c>
      <c r="B83" s="1"/>
      <c r="F83" s="31">
        <f>F51+F55+F59+F71+F77+F81+F82</f>
        <v>132864.9278288246</v>
      </c>
    </row>
    <row r="84" spans="1:6" ht="12.75">
      <c r="A84" s="1" t="s">
        <v>78</v>
      </c>
      <c r="B84" s="34"/>
      <c r="C84" s="34">
        <v>0.058</v>
      </c>
      <c r="D84" s="1"/>
      <c r="E84" s="1"/>
      <c r="F84" s="31">
        <f>F83*5.8%</f>
        <v>7706.165814071827</v>
      </c>
    </row>
    <row r="85" spans="1:6" ht="12.75">
      <c r="A85" s="1"/>
      <c r="B85" s="34" t="s">
        <v>130</v>
      </c>
      <c r="C85" s="34"/>
      <c r="D85" s="1"/>
      <c r="E85" s="52"/>
      <c r="F85" s="53">
        <f>20259.42+3602</f>
        <v>23861.42</v>
      </c>
    </row>
    <row r="86" spans="1:6" ht="12.75">
      <c r="A86" s="1"/>
      <c r="B86" s="34" t="s">
        <v>131</v>
      </c>
      <c r="C86" s="34"/>
      <c r="D86" s="1"/>
      <c r="E86" s="52"/>
      <c r="F86" s="53">
        <f>514.19+282.11</f>
        <v>796.3000000000001</v>
      </c>
    </row>
    <row r="87" spans="1:6" ht="12.75">
      <c r="A87" s="1"/>
      <c r="B87" s="34" t="s">
        <v>132</v>
      </c>
      <c r="C87" s="34"/>
      <c r="D87" s="1"/>
      <c r="E87" s="52"/>
      <c r="F87" s="53">
        <f>3027.37+1663.69</f>
        <v>4691.0599999999995</v>
      </c>
    </row>
    <row r="88" spans="1:6" ht="15">
      <c r="A88" s="12" t="s">
        <v>35</v>
      </c>
      <c r="B88" s="12"/>
      <c r="C88" s="12"/>
      <c r="D88" s="12"/>
      <c r="E88" s="12"/>
      <c r="F88" s="39">
        <f>F83+F84+F85+F86+F87</f>
        <v>169919.87364289642</v>
      </c>
    </row>
    <row r="89" spans="2:6" ht="12.75">
      <c r="B89" s="35" t="s">
        <v>71</v>
      </c>
      <c r="C89" s="36" t="s">
        <v>72</v>
      </c>
      <c r="D89" s="22" t="s">
        <v>73</v>
      </c>
      <c r="E89" s="22" t="s">
        <v>74</v>
      </c>
      <c r="F89" s="54" t="s">
        <v>140</v>
      </c>
    </row>
    <row r="90" spans="1:6" ht="12.75">
      <c r="A90" s="13"/>
      <c r="B90" s="37">
        <v>45536</v>
      </c>
      <c r="C90" s="38">
        <v>-220412</v>
      </c>
      <c r="D90" s="40">
        <f>F44</f>
        <v>142976.26</v>
      </c>
      <c r="E90" s="40">
        <f>F88</f>
        <v>169919.87364289642</v>
      </c>
      <c r="F90" s="41">
        <f>C90+D90-E90</f>
        <v>-247355.6136428964</v>
      </c>
    </row>
    <row r="92" spans="1:6" ht="13.5" thickBot="1">
      <c r="A92" t="s">
        <v>114</v>
      </c>
      <c r="C92" s="49" t="s">
        <v>139</v>
      </c>
      <c r="D92" s="8" t="s">
        <v>115</v>
      </c>
      <c r="E92" s="49">
        <v>45230</v>
      </c>
      <c r="F92" t="s">
        <v>116</v>
      </c>
    </row>
    <row r="93" spans="1:8" ht="13.5" thickBot="1">
      <c r="A93" t="s">
        <v>117</v>
      </c>
      <c r="F93" s="50">
        <f>E90</f>
        <v>169919.87364289642</v>
      </c>
      <c r="G93" s="7" t="s">
        <v>14</v>
      </c>
      <c r="H93" s="7"/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2" ht="12.75">
      <c r="B102" t="s">
        <v>125</v>
      </c>
    </row>
    <row r="104" ht="12.75">
      <c r="A104" t="s">
        <v>126</v>
      </c>
    </row>
    <row r="107" ht="12.75">
      <c r="A107" t="s">
        <v>127</v>
      </c>
    </row>
    <row r="110" ht="12.75">
      <c r="A110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2023-01-12T16:59:46Z</cp:lastPrinted>
  <dcterms:created xsi:type="dcterms:W3CDTF">2008-08-18T07:30:19Z</dcterms:created>
  <dcterms:modified xsi:type="dcterms:W3CDTF">2024-01-15T13:08:43Z</dcterms:modified>
  <cp:category/>
  <cp:version/>
  <cp:contentType/>
  <cp:contentStatus/>
</cp:coreProperties>
</file>