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<sst xmlns="http://schemas.openxmlformats.org/spreadsheetml/2006/main" count="174" uniqueCount="150">
  <si>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</si>
  <si>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</si>
  <si>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</si>
  <si>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</si>
  <si>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</si>
  <si>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</si>
  <si>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</si>
  <si>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</si>
  <si>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</si>
  <si>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</si>
  <si>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</si>
  <si>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</si>
  <si>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</si>
  <si>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</si>
  <si>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</si>
  <si>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</si>
  <si>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</si>
  <si>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</si>
  <si>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</si>
  <si>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</si>
  <si>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</si>
  <si>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</si>
  <si>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</si>
  <si>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</si>
  <si>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</si>
  <si>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</si>
  <si>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</si>
  <si>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</si>
  <si>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</si>
  <si>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</si>
  <si>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</si>
  <si>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</si>
  <si>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</si>
  <si>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</si>
  <si>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</si>
  <si>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</si>
  <si>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</si>
  <si>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</si>
  <si>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</si>
  <si>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</si>
  <si>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</si>
  <si>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</si>
  <si>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</si>
  <si>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</si>
  <si>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</si>
  <si>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</si>
  <si>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</si>
  <si>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</si>
  <si>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</si>
  <si>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</si>
  <si>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</si>
  <si>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</si>
  <si>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</si>
  <si>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</si>
  <si>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</si>
  <si>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</si>
  <si>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</si>
  <si>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</si>
  <si>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</si>
  <si>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</si>
  <si>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</si>
  <si>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</si>
  <si>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</si>
  <si>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</si>
  <si>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</si>
  <si>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</si>
  <si>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</si>
  <si>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</si>
  <si>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</si>
  <si>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</si>
  <si>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</si>
  <si>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</si>
  <si>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</si>
  <si>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</si>
  <si>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</si>
  <si>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</si>
  <si>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</si>
  <si>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</si>
  <si>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</si>
  <si>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</si>
  <si>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</si>
  <si>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</si>
  <si>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</si>
  <si>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</si>
  <si>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</si>
  <si>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</si>
  <si>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</si>
  <si>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</si>
  <si>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</si>
  <si>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</si>
  <si>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</si>
  <si>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</si>
  <si>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</si>
  <si>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</si>
  <si>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</si>
  <si>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</si>
  <si>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</si>
  <si>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</si>
  <si>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</si>
  <si>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</si>
  <si>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</si>
  <si>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</si>
  <si>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</si>
  <si>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</si>
  <si>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</si>
  <si>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</si>
  <si>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</si>
  <si>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</si>
  <si>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</si>
  <si>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</si>
  <si>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</si>
  <si>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</si>
  <si>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</si>
  <si>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</si>
  <si>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</si>
  <si>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</si>
  <si>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</si>
  <si>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</si>
  <si>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</si>
  <si>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</si>
  <si>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</si>
  <si>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</si>
  <si>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</si>
  <si>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</si>
  <si>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</si>
  <si>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</si>
  <si>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</si>
  <si>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</si>
  <si>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</si>
  <si>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</si>
  <si>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 (тех.обслуживание и ремонт)</t>
  </si>
  <si>
    <t>2023 г.</t>
  </si>
  <si>
    <t>1.2 Аренда (Ростелеком, МТС, ТТК, ЭР-Телеком, Видикон)</t>
  </si>
  <si>
    <t>августа</t>
  </si>
  <si>
    <t>за   июль-август  2023 г.</t>
  </si>
  <si>
    <t>01.07.2023г.</t>
  </si>
  <si>
    <t>ост.на 01.09</t>
  </si>
  <si>
    <t>разбор, сборка люка выхода на кровлю</t>
  </si>
  <si>
    <t>саморез</t>
  </si>
  <si>
    <t>30шт</t>
  </si>
  <si>
    <t>ремонт крыльца вх.групп</t>
  </si>
  <si>
    <t>пескобетон</t>
  </si>
  <si>
    <t>500кг</t>
  </si>
  <si>
    <t>цемент</t>
  </si>
  <si>
    <t>200кг</t>
  </si>
  <si>
    <t xml:space="preserve">смена ламп (4шт) </t>
  </si>
  <si>
    <t>лампа</t>
  </si>
  <si>
    <t>4шт</t>
  </si>
  <si>
    <t xml:space="preserve">смена ламп (3шт) 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</si>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</sst>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E1" s="59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2.61</v>
      </c>
      <c r="M6" s="46">
        <f>L6*524.58*1.302</f>
        <v>1782.6382476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6">
        <f t="shared" si="0"/>
        <v>2547.6017868000004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6">
        <f t="shared" si="0"/>
        <v>8537.5395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126</v>
      </c>
      <c r="J20" s="20"/>
      <c r="K20" s="27" t="s">
        <v>57</v>
      </c>
      <c r="L20" s="28">
        <f>SUM(L6:L19)</f>
        <v>21.59</v>
      </c>
      <c r="M20" s="32">
        <f>SUM(M6:M19)</f>
        <v>14746.038224400001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6">
        <v>3.12</v>
      </c>
      <c r="M24" s="46">
        <f aca="true" t="shared" si="1" ref="M24:M38">L24*524.58*1.302</f>
        <v>2130.9698592000004</v>
      </c>
    </row>
    <row r="25" spans="1:13" ht="12.75">
      <c r="A25" t="s">
        <v>106</v>
      </c>
      <c r="J25" s="20">
        <v>2</v>
      </c>
      <c r="K25" s="20" t="s">
        <v>140</v>
      </c>
      <c r="L25" s="46">
        <v>7.45</v>
      </c>
      <c r="M25" s="46">
        <f t="shared" si="1"/>
        <v>5088.373542000001</v>
      </c>
    </row>
    <row r="26" spans="1:13" ht="12.75">
      <c r="A26" t="s">
        <v>107</v>
      </c>
      <c r="J26" s="20">
        <v>3</v>
      </c>
      <c r="K26" s="20" t="s">
        <v>145</v>
      </c>
      <c r="L26" s="46">
        <v>0.28</v>
      </c>
      <c r="M26" s="46">
        <f t="shared" si="1"/>
        <v>191.24088480000003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 t="s">
        <v>148</v>
      </c>
      <c r="L27" s="41">
        <v>0.21</v>
      </c>
      <c r="M27" s="46">
        <f t="shared" si="1"/>
        <v>143.4306636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1"/>
      <c r="M28" s="46">
        <f t="shared" si="1"/>
        <v>0</v>
      </c>
    </row>
    <row r="29" spans="10:13" ht="12.75">
      <c r="J29" s="20">
        <v>6</v>
      </c>
      <c r="K29" s="20"/>
      <c r="L29" s="25"/>
      <c r="M29" s="46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6">
        <f t="shared" si="1"/>
        <v>0</v>
      </c>
    </row>
    <row r="31" spans="10:13" ht="12.75">
      <c r="J31" s="20">
        <v>8</v>
      </c>
      <c r="K31" s="20"/>
      <c r="L31" s="46"/>
      <c r="M31" s="46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20"/>
      <c r="L32" s="25"/>
      <c r="M32" s="46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20"/>
      <c r="L35" s="25"/>
      <c r="M35" s="46">
        <f t="shared" si="1"/>
        <v>0</v>
      </c>
    </row>
    <row r="36" spans="10:13" ht="12.75">
      <c r="J36" s="20">
        <v>13</v>
      </c>
      <c r="K36" s="20"/>
      <c r="L36" s="25"/>
      <c r="M36" s="46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6">
        <f t="shared" si="1"/>
        <v>0</v>
      </c>
    </row>
    <row r="38" spans="10:13" ht="12.75">
      <c r="J38" s="20">
        <v>15</v>
      </c>
      <c r="K38" s="40"/>
      <c r="L38" s="25"/>
      <c r="M38" s="46">
        <f t="shared" si="1"/>
        <v>0</v>
      </c>
    </row>
    <row r="39" spans="1:13" ht="12.75">
      <c r="A39" s="2" t="s">
        <v>6</v>
      </c>
      <c r="F39" s="11">
        <f>119172.24</f>
        <v>119172.24</v>
      </c>
      <c r="J39" s="20"/>
      <c r="K39" s="29" t="s">
        <v>57</v>
      </c>
      <c r="L39" s="28">
        <f>SUM(L24:L38)</f>
        <v>11.06</v>
      </c>
      <c r="M39" s="32">
        <f>SUM(M24:M38)</f>
        <v>7554.014949600002</v>
      </c>
    </row>
    <row r="40" spans="1:11" ht="12.75">
      <c r="A40" t="s">
        <v>7</v>
      </c>
      <c r="F40" s="5">
        <v>107642.95</v>
      </c>
      <c r="K40" s="1" t="s">
        <v>61</v>
      </c>
    </row>
    <row r="41" spans="2:13" ht="12.75">
      <c r="B41" t="s">
        <v>8</v>
      </c>
      <c r="F41" s="9">
        <f>F40/F39</f>
        <v>0.9032552379648146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132</v>
      </c>
      <c r="F42" s="5">
        <f>400+300+400+400+114.13</f>
        <v>1614.13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109257.08</v>
      </c>
      <c r="J43" s="20">
        <v>1</v>
      </c>
      <c r="K43" s="20" t="s">
        <v>138</v>
      </c>
      <c r="L43" s="25" t="s">
        <v>139</v>
      </c>
      <c r="M43" s="46">
        <f>30*0.9</f>
        <v>27</v>
      </c>
    </row>
    <row r="44" spans="10:13" ht="12.75">
      <c r="J44" s="20">
        <v>2</v>
      </c>
      <c r="K44" s="20" t="s">
        <v>141</v>
      </c>
      <c r="L44" s="25" t="s">
        <v>142</v>
      </c>
      <c r="M44" s="25">
        <f>500*5.44</f>
        <v>2720</v>
      </c>
    </row>
    <row r="45" spans="2:13" ht="12.75">
      <c r="B45" s="1" t="s">
        <v>10</v>
      </c>
      <c r="C45" s="1"/>
      <c r="J45" s="20">
        <v>3</v>
      </c>
      <c r="K45" s="20" t="s">
        <v>143</v>
      </c>
      <c r="L45" s="25" t="s">
        <v>144</v>
      </c>
      <c r="M45" s="46">
        <f>200*9.64</f>
        <v>1928</v>
      </c>
    </row>
    <row r="46" spans="10:13" ht="12.75">
      <c r="J46" s="20">
        <v>4</v>
      </c>
      <c r="K46" s="20" t="s">
        <v>146</v>
      </c>
      <c r="L46" s="25" t="s">
        <v>147</v>
      </c>
      <c r="M46" s="25">
        <f>4*15.9</f>
        <v>63.6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146</v>
      </c>
      <c r="L47" s="25" t="s">
        <v>149</v>
      </c>
      <c r="M47" s="46">
        <f>3*15.9</f>
        <v>47.7</v>
      </c>
    </row>
    <row r="48" spans="1:13" ht="12.75">
      <c r="A48" t="s">
        <v>12</v>
      </c>
      <c r="F48" s="11">
        <f>(8097+8355)*1.302</f>
        <v>21420.504</v>
      </c>
      <c r="J48" s="20">
        <v>6</v>
      </c>
      <c r="K48" s="20"/>
      <c r="L48" s="25"/>
      <c r="M48" s="46"/>
    </row>
    <row r="49" spans="1:13" ht="12.75">
      <c r="A49" s="6" t="s">
        <v>15</v>
      </c>
      <c r="F49" s="5">
        <f>(3050+3050)*1.302</f>
        <v>7942.200000000001</v>
      </c>
      <c r="J49" s="20">
        <v>7</v>
      </c>
      <c r="K49" s="20"/>
      <c r="L49" s="25"/>
      <c r="M49" s="46"/>
    </row>
    <row r="50" spans="1:13" ht="12.75">
      <c r="A50" s="55" t="s">
        <v>82</v>
      </c>
      <c r="B50" s="47"/>
      <c r="C50" s="47"/>
      <c r="D50" s="47"/>
      <c r="E50" s="56">
        <v>0</v>
      </c>
      <c r="F50" s="56">
        <f>E50*E32</f>
        <v>0</v>
      </c>
      <c r="J50" s="20">
        <v>8</v>
      </c>
      <c r="K50" s="20"/>
      <c r="L50" s="25"/>
      <c r="M50" s="46"/>
    </row>
    <row r="51" spans="1:13" ht="12.75">
      <c r="A51" s="4" t="s">
        <v>33</v>
      </c>
      <c r="F51" s="31">
        <f>F48+F49+F50</f>
        <v>29362.704</v>
      </c>
      <c r="J51" s="20">
        <v>9</v>
      </c>
      <c r="K51" s="20"/>
      <c r="L51" s="25"/>
      <c r="M51" s="46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1958853</v>
      </c>
      <c r="D57">
        <v>222433.7</v>
      </c>
      <c r="E57">
        <v>3474</v>
      </c>
      <c r="F57" s="33">
        <f>C57/D57*E57</f>
        <v>30593.634516712173</v>
      </c>
      <c r="J57" s="20">
        <v>15</v>
      </c>
      <c r="K57" s="20"/>
      <c r="L57" s="25"/>
      <c r="M57" s="25"/>
    </row>
    <row r="58" spans="1:13" ht="12.75">
      <c r="A58" t="s">
        <v>20</v>
      </c>
      <c r="F58" s="33">
        <f>M20</f>
        <v>14746.038224400001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7554.014949600002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18</v>
      </c>
      <c r="K60" s="20"/>
      <c r="L60" s="25"/>
      <c r="M60" s="25"/>
    </row>
    <row r="61" spans="1:13" ht="12.75">
      <c r="A61" t="s">
        <v>22</v>
      </c>
      <c r="F61" s="11">
        <f>M66</f>
        <v>4786.3</v>
      </c>
      <c r="J61" s="20">
        <v>19</v>
      </c>
      <c r="K61" s="20"/>
      <c r="L61" s="25"/>
      <c r="M61" s="25"/>
    </row>
    <row r="62" spans="1:13" ht="12.75">
      <c r="A62" t="s">
        <v>23</v>
      </c>
      <c r="F62" s="5"/>
      <c r="J62" s="20">
        <v>20</v>
      </c>
      <c r="K62" s="20"/>
      <c r="L62" s="25"/>
      <c r="M62" s="25"/>
    </row>
    <row r="63" spans="1:13" ht="12.75">
      <c r="A63" t="s">
        <v>24</v>
      </c>
      <c r="F63" s="5"/>
      <c r="J63" s="20">
        <v>21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1.2</v>
      </c>
      <c r="E64" t="s">
        <v>14</v>
      </c>
      <c r="F64" s="11">
        <f>B64*D64</f>
        <v>4168.8</v>
      </c>
      <c r="J64" s="20">
        <v>22</v>
      </c>
      <c r="K64" s="20"/>
      <c r="L64" s="25"/>
      <c r="M64" s="25"/>
    </row>
    <row r="65" spans="1:13" ht="12.75">
      <c r="A65" s="47" t="s">
        <v>130</v>
      </c>
      <c r="B65" s="47"/>
      <c r="C65" s="47"/>
      <c r="D65" s="48"/>
      <c r="E65" s="47"/>
      <c r="F65" s="48">
        <v>0</v>
      </c>
      <c r="J65" s="20">
        <v>23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64</v>
      </c>
      <c r="M66" s="32">
        <f>SUM(M43:M65)</f>
        <v>4786.3</v>
      </c>
    </row>
    <row r="67" spans="1:6" ht="12.75">
      <c r="A67" s="4" t="s">
        <v>25</v>
      </c>
      <c r="B67" s="10"/>
      <c r="C67" s="10"/>
      <c r="F67" s="31">
        <f>SUM(F57:F66)</f>
        <v>61848.78769071218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0.49</v>
      </c>
      <c r="E69" t="s">
        <v>14</v>
      </c>
      <c r="F69" s="11">
        <f>B69*D69</f>
        <v>1702.26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2.58</v>
      </c>
      <c r="E72" t="s">
        <v>14</v>
      </c>
      <c r="F72" s="11">
        <f>B72*D72</f>
        <v>8962.92</v>
      </c>
    </row>
    <row r="73" spans="1:6" ht="12.75">
      <c r="A73" s="4" t="s">
        <v>29</v>
      </c>
      <c r="F73" s="31">
        <f>F69+F72</f>
        <v>10665.18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5.68</v>
      </c>
      <c r="E76" t="s">
        <v>14</v>
      </c>
      <c r="F76" s="11">
        <f>B76*D76</f>
        <v>19732.32</v>
      </c>
    </row>
    <row r="77" spans="1:6" ht="12.75">
      <c r="A77" s="4" t="s">
        <v>31</v>
      </c>
      <c r="F77" s="8">
        <f>SUM(F76)</f>
        <v>19732.32</v>
      </c>
    </row>
    <row r="78" spans="1:6" ht="12.75">
      <c r="A78" s="57" t="s">
        <v>77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121608.9916907122</v>
      </c>
    </row>
    <row r="80" spans="1:6" ht="12.75">
      <c r="A80" s="1" t="s">
        <v>75</v>
      </c>
      <c r="B80" s="34"/>
      <c r="C80" s="34">
        <v>0.058</v>
      </c>
      <c r="D80" s="1"/>
      <c r="E80" s="1"/>
      <c r="F80" s="31">
        <f>F79*5.8%</f>
        <v>7053.321518061307</v>
      </c>
    </row>
    <row r="81" spans="1:6" ht="12.75">
      <c r="A81" s="1"/>
      <c r="B81" s="34" t="s">
        <v>127</v>
      </c>
      <c r="C81" s="34"/>
      <c r="D81" s="1"/>
      <c r="E81" s="53"/>
      <c r="F81" s="54">
        <f>4004.16+6535.86</f>
        <v>10540.02</v>
      </c>
    </row>
    <row r="82" spans="1:6" ht="12.75">
      <c r="A82" s="1"/>
      <c r="B82" s="34" t="s">
        <v>128</v>
      </c>
      <c r="C82" s="34"/>
      <c r="D82" s="1"/>
      <c r="E82" s="53"/>
      <c r="F82" s="54">
        <f>434.02+236.6</f>
        <v>670.62</v>
      </c>
    </row>
    <row r="83" spans="1:6" ht="12.75">
      <c r="A83" s="1"/>
      <c r="B83" s="34" t="s">
        <v>129</v>
      </c>
      <c r="C83" s="34"/>
      <c r="D83" s="1"/>
      <c r="E83" s="53"/>
      <c r="F83" s="54">
        <f>2536.44+1390.95</f>
        <v>3927.3900000000003</v>
      </c>
    </row>
    <row r="84" spans="1:9" ht="15">
      <c r="A84" s="12" t="s">
        <v>34</v>
      </c>
      <c r="B84" s="12"/>
      <c r="C84" s="12"/>
      <c r="D84" s="12"/>
      <c r="E84" s="12"/>
      <c r="F84" s="42">
        <f>F79+F80+F81+F82+F83</f>
        <v>143800.3432087735</v>
      </c>
      <c r="I84" s="7"/>
    </row>
    <row r="85" spans="2:6" ht="12.75">
      <c r="B85" s="35" t="s">
        <v>67</v>
      </c>
      <c r="C85" s="36" t="s">
        <v>68</v>
      </c>
      <c r="D85" s="22" t="s">
        <v>69</v>
      </c>
      <c r="E85" s="22" t="s">
        <v>70</v>
      </c>
      <c r="F85" s="39" t="s">
        <v>136</v>
      </c>
    </row>
    <row r="86" spans="1:6" ht="12.75">
      <c r="A86" s="13"/>
      <c r="B86" s="37">
        <v>45108</v>
      </c>
      <c r="C86" s="38">
        <v>-1248529</v>
      </c>
      <c r="D86" s="43">
        <f>F43</f>
        <v>109257.08</v>
      </c>
      <c r="E86" s="43">
        <f>F84</f>
        <v>143800.3432087735</v>
      </c>
      <c r="F86" s="44">
        <f>C86+D86-E86</f>
        <v>-1283072.2632087735</v>
      </c>
    </row>
    <row r="88" spans="1:6" ht="13.5" thickBot="1">
      <c r="A88" t="s">
        <v>111</v>
      </c>
      <c r="C88" s="50" t="s">
        <v>135</v>
      </c>
      <c r="D88" s="8" t="s">
        <v>112</v>
      </c>
      <c r="E88" s="50">
        <v>45169</v>
      </c>
      <c r="F88" t="s">
        <v>113</v>
      </c>
    </row>
    <row r="89" spans="1:7" ht="13.5" thickBot="1">
      <c r="A89" t="s">
        <v>114</v>
      </c>
      <c r="F89" s="51">
        <f>E86</f>
        <v>143800.3432087735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2023-01-12T17:18:33Z</cp:lastPrinted>
  <dcterms:created xsi:type="dcterms:W3CDTF">2008-08-18T07:30:19Z</dcterms:created>
  <dcterms:modified xsi:type="dcterms:W3CDTF">2023-11-15T13:10:24Z</dcterms:modified>
  <cp:category/>
  <cp:version/>
  <cp:contentType/>
  <cp:contentStatus/>
</cp:coreProperties>
</file>