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<sst xmlns="http://schemas.openxmlformats.org/spreadsheetml/2006/main" count="179" uniqueCount="155">
  <si>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</si>
  <si>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</si>
  <si>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</si>
  <si>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</si>
  <si>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</si>
  <si>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</si>
  <si>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</si>
  <si>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</si>
  <si>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</si>
  <si>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</si>
  <si>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</si>
  <si>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</si>
  <si>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</si>
  <si>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</si>
  <si>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</si>
  <si>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</si>
  <si>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</si>
  <si>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</si>
  <si>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</si>
  <si>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</si>
  <si>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</si>
  <si>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</si>
  <si>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</si>
  <si>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</si>
  <si>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</si>
  <si>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</si>
  <si>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</si>
  <si>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</si>
  <si>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</si>
  <si>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</si>
  <si>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</si>
  <si>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</si>
  <si>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</si>
  <si>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</si>
  <si>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</si>
  <si>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</si>
  <si>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</si>
  <si>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</si>
  <si>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</si>
  <si>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</si>
  <si>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</si>
  <si>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</si>
  <si>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</si>
  <si>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</si>
  <si>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</si>
  <si>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</si>
  <si>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</si>
  <si>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</si>
  <si>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</si>
  <si>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</si>
  <si>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</si>
  <si>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</si>
  <si>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</si>
  <si>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</si>
  <si>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</si>
  <si>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</si>
  <si>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</si>
  <si>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</si>
  <si>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</si>
  <si>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</si>
  <si>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</si>
  <si>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</si>
  <si>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</si>
  <si>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</si>
  <si>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</si>
  <si>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</si>
  <si>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</si>
  <si>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</si>
  <si>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</si>
  <si>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</si>
  <si>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</si>
  <si>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</si>
  <si>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</si>
  <si>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</si>
  <si>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</si>
  <si>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</si>
  <si>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</si>
  <si>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</si>
  <si>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</si>
  <si>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</si>
  <si>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</si>
  <si>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</si>
  <si>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</si>
  <si>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</si>
  <si>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</si>
  <si>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</si>
  <si>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</si>
  <si>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</si>
  <si>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</si>
  <si>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</si>
  <si>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</si>
  <si>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</si>
  <si>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</si>
  <si>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</si>
  <si>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</si>
  <si>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</si>
  <si>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</si>
  <si>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</si>
  <si>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</si>
  <si>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</si>
  <si>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</si>
  <si>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</si>
  <si>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</si>
  <si>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</si>
  <si>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</si>
  <si>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</si>
  <si>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</si>
  <si>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</si>
  <si>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</si>
  <si>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</si>
  <si>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</si>
  <si>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</si>
  <si>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</si>
  <si>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</si>
  <si>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</si>
  <si>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</si>
  <si>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</si>
  <si>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</si>
  <si>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</si>
  <si>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</si>
  <si>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</si>
  <si>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</si>
  <si>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</si>
  <si>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</si>
  <si>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</si>
  <si>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</si>
  <si>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</si>
  <si>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</si>
  <si>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</si>
  <si>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</si>
  <si>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</si>
  <si>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</si>
  <si>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</si>
  <si>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</si>
  <si>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февраля</t>
  </si>
  <si>
    <t>2023 г.</t>
  </si>
  <si>
    <t>за   январь-февраль  2023 г.</t>
  </si>
  <si>
    <t>01.01.2023г.</t>
  </si>
  <si>
    <t>ост.на 01.03</t>
  </si>
  <si>
    <t>1.2 Аренда (Ростелеком, МТС, ТТК, ЭР-Телеком, Видикон)</t>
  </si>
  <si>
    <t xml:space="preserve"> Страховка</t>
  </si>
  <si>
    <t>смена светильника (3шт) п-д1,2</t>
  </si>
  <si>
    <t>светильник</t>
  </si>
  <si>
    <t>3шт</t>
  </si>
  <si>
    <t>провод</t>
  </si>
  <si>
    <t>3мп</t>
  </si>
  <si>
    <t>саморез</t>
  </si>
  <si>
    <t>6шт</t>
  </si>
  <si>
    <t>дюпель</t>
  </si>
  <si>
    <t xml:space="preserve">смена замка (1шт) </t>
  </si>
  <si>
    <t>замок</t>
  </si>
  <si>
    <t>1шт</t>
  </si>
  <si>
    <t>смена ламп (9шт)</t>
  </si>
  <si>
    <t>лампа</t>
  </si>
  <si>
    <t>9шт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</si>
</sst>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10"/>
      <color theme="9" tint="-0.4999699890613556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46" fillId="0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4">
      <selection activeCell="M47" sqref="M47"/>
    </sheetView>
  </sheetViews>
  <sheetFormatPr defaultColWidth="9.00390625" defaultRowHeight="12.75"/>
  <cols>
    <col min="1" max="1" width="15.625" style="0" customWidth="1"/>
    <col min="3" max="3" width="11.25390625" style="0" customWidth="1"/>
    <col min="4" max="4" width="11.125" style="0" customWidth="1"/>
    <col min="5" max="5" width="11.75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1</v>
      </c>
      <c r="E1" s="60">
        <v>2</v>
      </c>
      <c r="K1" t="s">
        <v>68</v>
      </c>
    </row>
    <row r="2" spans="1:11" ht="12.75">
      <c r="A2" t="s">
        <v>89</v>
      </c>
      <c r="K2" s="5" t="s">
        <v>136</v>
      </c>
    </row>
    <row r="3" spans="1:13" ht="12.75">
      <c r="A3" t="s">
        <v>90</v>
      </c>
      <c r="J3" s="14" t="s">
        <v>29</v>
      </c>
      <c r="K3" s="50" t="s">
        <v>54</v>
      </c>
      <c r="L3" s="22" t="s">
        <v>32</v>
      </c>
      <c r="M3" s="22" t="s">
        <v>35</v>
      </c>
    </row>
    <row r="4" spans="5:13" ht="12.75">
      <c r="E4" s="8">
        <v>28</v>
      </c>
      <c r="F4" s="8" t="s">
        <v>134</v>
      </c>
      <c r="G4" s="8" t="s">
        <v>135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91</v>
      </c>
      <c r="J5" s="15"/>
      <c r="K5" s="15"/>
      <c r="L5" s="21" t="s">
        <v>34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79</v>
      </c>
      <c r="L6" s="25">
        <v>0</v>
      </c>
      <c r="M6" s="44">
        <f>L6*524.58*1.302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L7*524.58*1.302</f>
        <v>0</v>
      </c>
    </row>
    <row r="8" spans="1:13" ht="12.75">
      <c r="A8" t="s">
        <v>94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95</v>
      </c>
      <c r="J9" s="16"/>
      <c r="K9" s="16" t="s">
        <v>39</v>
      </c>
      <c r="L9" s="23">
        <v>0</v>
      </c>
      <c r="M9" s="44">
        <f t="shared" si="0"/>
        <v>0</v>
      </c>
    </row>
    <row r="10" spans="5:13" ht="12.75">
      <c r="E10" t="s">
        <v>96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97</v>
      </c>
      <c r="J11" s="16"/>
      <c r="K11" s="18" t="s">
        <v>42</v>
      </c>
      <c r="L11" s="23">
        <v>4.94</v>
      </c>
      <c r="M11" s="44">
        <f t="shared" si="0"/>
        <v>3374.0356104000007</v>
      </c>
    </row>
    <row r="12" spans="5:13" ht="12.75">
      <c r="E12" t="s">
        <v>98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2.48</v>
      </c>
      <c r="M13" s="44">
        <f t="shared" si="0"/>
        <v>1693.8478368</v>
      </c>
    </row>
    <row r="14" spans="1:13" ht="12.75">
      <c r="A14" t="s">
        <v>100</v>
      </c>
      <c r="J14" s="20">
        <v>5</v>
      </c>
      <c r="K14" s="19" t="s">
        <v>43</v>
      </c>
      <c r="L14" s="25">
        <v>10.05</v>
      </c>
      <c r="M14" s="44">
        <f t="shared" si="0"/>
        <v>6864.181758000001</v>
      </c>
    </row>
    <row r="15" spans="5:13" ht="12.75">
      <c r="E15" t="s">
        <v>101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102</v>
      </c>
      <c r="J16" s="15" t="s">
        <v>45</v>
      </c>
      <c r="K16" s="26" t="s">
        <v>46</v>
      </c>
      <c r="L16" s="21">
        <v>0</v>
      </c>
      <c r="M16" s="44">
        <f t="shared" si="0"/>
        <v>0</v>
      </c>
    </row>
    <row r="17" spans="5:13" ht="12.75">
      <c r="E17" t="s">
        <v>103</v>
      </c>
      <c r="J17" s="15" t="s">
        <v>47</v>
      </c>
      <c r="K17" s="26" t="s">
        <v>85</v>
      </c>
      <c r="L17" s="21">
        <v>0</v>
      </c>
      <c r="M17" s="44">
        <f t="shared" si="0"/>
        <v>0</v>
      </c>
    </row>
    <row r="18" spans="1:13" ht="12.75">
      <c r="A18" t="s">
        <v>104</v>
      </c>
      <c r="J18" s="15" t="s">
        <v>49</v>
      </c>
      <c r="K18" s="26" t="s">
        <v>48</v>
      </c>
      <c r="L18" s="21">
        <v>1.62</v>
      </c>
      <c r="M18" s="44">
        <f t="shared" si="0"/>
        <v>1106.4651192000003</v>
      </c>
    </row>
    <row r="19" spans="1:13" ht="12.75">
      <c r="A19" t="s">
        <v>105</v>
      </c>
      <c r="J19" s="16" t="s">
        <v>84</v>
      </c>
      <c r="K19" s="18" t="s">
        <v>50</v>
      </c>
      <c r="L19" s="23">
        <v>0.5</v>
      </c>
      <c r="M19" s="44">
        <f t="shared" si="0"/>
        <v>341.50158000000005</v>
      </c>
    </row>
    <row r="20" spans="1:13" ht="12.75">
      <c r="A20" t="s">
        <v>130</v>
      </c>
      <c r="J20" s="20"/>
      <c r="K20" s="27" t="s">
        <v>51</v>
      </c>
      <c r="L20" s="28">
        <f>SUM(L6:L19)</f>
        <v>19.59</v>
      </c>
      <c r="M20" s="32">
        <f>SUM(M6:M19)</f>
        <v>13380.0319044</v>
      </c>
    </row>
    <row r="21" spans="1:11" ht="12.75">
      <c r="A21" t="s">
        <v>106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0">
        <v>1</v>
      </c>
      <c r="K24" s="20" t="s">
        <v>141</v>
      </c>
      <c r="L24" s="44">
        <f>0.03*89.1</f>
        <v>2.6729999999999996</v>
      </c>
      <c r="M24" s="44">
        <f aca="true" t="shared" si="1" ref="M24:M36">L24*524.58*1.302</f>
        <v>1825.6674466799998</v>
      </c>
    </row>
    <row r="25" spans="1:13" ht="12.75">
      <c r="A25" t="s">
        <v>110</v>
      </c>
      <c r="J25" s="20">
        <v>2</v>
      </c>
      <c r="K25" s="20" t="s">
        <v>149</v>
      </c>
      <c r="L25" s="44">
        <v>1.07</v>
      </c>
      <c r="M25" s="44">
        <f t="shared" si="1"/>
        <v>730.8133812000001</v>
      </c>
    </row>
    <row r="26" spans="1:13" ht="12.75">
      <c r="A26" t="s">
        <v>111</v>
      </c>
      <c r="J26" s="20">
        <v>3</v>
      </c>
      <c r="K26" s="20" t="s">
        <v>152</v>
      </c>
      <c r="L26" s="44">
        <f>0.09*7.1</f>
        <v>0.6389999999999999</v>
      </c>
      <c r="M26" s="44">
        <f t="shared" si="1"/>
        <v>436.43901924</v>
      </c>
    </row>
    <row r="27" spans="1:13" ht="12.75">
      <c r="A27" s="47" t="s">
        <v>112</v>
      </c>
      <c r="B27" s="47"/>
      <c r="C27" s="47"/>
      <c r="D27" s="47"/>
      <c r="E27" s="47"/>
      <c r="F27" s="47"/>
      <c r="G27" s="47"/>
      <c r="J27" s="20">
        <v>4</v>
      </c>
      <c r="K27" s="20"/>
      <c r="L27" s="25"/>
      <c r="M27" s="44">
        <f t="shared" si="1"/>
        <v>0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44"/>
      <c r="M28" s="44">
        <f t="shared" si="1"/>
        <v>0</v>
      </c>
    </row>
    <row r="29" spans="10:13" ht="12.75">
      <c r="J29" s="20">
        <v>6</v>
      </c>
      <c r="K29" s="20"/>
      <c r="L29" s="44"/>
      <c r="M29" s="44">
        <f t="shared" si="1"/>
        <v>0</v>
      </c>
    </row>
    <row r="30" spans="2:13" ht="12.75">
      <c r="B30" t="s">
        <v>0</v>
      </c>
      <c r="J30" s="20">
        <v>7</v>
      </c>
      <c r="K30" s="20"/>
      <c r="L30" s="44"/>
      <c r="M30" s="44">
        <f t="shared" si="1"/>
        <v>0</v>
      </c>
    </row>
    <row r="31" spans="10:13" ht="12.75">
      <c r="J31" s="20">
        <v>8</v>
      </c>
      <c r="K31" s="20"/>
      <c r="L31" s="44"/>
      <c r="M31" s="44">
        <f t="shared" si="1"/>
        <v>0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/>
      <c r="L32" s="44"/>
      <c r="M32" s="44">
        <f t="shared" si="1"/>
        <v>0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/>
      <c r="L33" s="44"/>
      <c r="M33" s="44">
        <f t="shared" si="1"/>
        <v>0</v>
      </c>
    </row>
    <row r="34" spans="1:13" ht="12.75">
      <c r="A34" t="s">
        <v>3</v>
      </c>
      <c r="J34" s="20">
        <v>11</v>
      </c>
      <c r="K34" s="20"/>
      <c r="L34" s="44"/>
      <c r="M34" s="44">
        <f t="shared" si="1"/>
        <v>0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44"/>
      <c r="M35" s="44">
        <f t="shared" si="1"/>
        <v>0</v>
      </c>
    </row>
    <row r="36" spans="10:13" ht="12.75">
      <c r="J36" s="20">
        <v>13</v>
      </c>
      <c r="K36" s="20"/>
      <c r="L36" s="44"/>
      <c r="M36" s="44">
        <f t="shared" si="1"/>
        <v>0</v>
      </c>
    </row>
    <row r="37" spans="2:13" ht="12.75">
      <c r="B37" s="1" t="s">
        <v>5</v>
      </c>
      <c r="C37" s="1"/>
      <c r="J37" s="20"/>
      <c r="K37" s="29" t="s">
        <v>51</v>
      </c>
      <c r="L37" s="32">
        <f>SUM(L24:L36)</f>
        <v>4.382</v>
      </c>
      <c r="M37" s="32">
        <f>SUM(M24:M36)</f>
        <v>2992.91984712</v>
      </c>
    </row>
    <row r="38" ht="12.75">
      <c r="K38" s="1" t="s">
        <v>55</v>
      </c>
    </row>
    <row r="39" spans="1:13" ht="12.75">
      <c r="A39" s="2" t="s">
        <v>6</v>
      </c>
      <c r="F39" s="11">
        <v>183761.62</v>
      </c>
      <c r="J39" s="22" t="s">
        <v>29</v>
      </c>
      <c r="K39" s="22"/>
      <c r="L39" s="22" t="s">
        <v>56</v>
      </c>
      <c r="M39" s="22" t="s">
        <v>35</v>
      </c>
    </row>
    <row r="40" spans="1:13" ht="12.75">
      <c r="A40" t="s">
        <v>7</v>
      </c>
      <c r="F40" s="5">
        <v>181671.29</v>
      </c>
      <c r="J40" s="23" t="s">
        <v>30</v>
      </c>
      <c r="K40" s="23" t="s">
        <v>31</v>
      </c>
      <c r="L40" s="23"/>
      <c r="M40" s="23" t="s">
        <v>57</v>
      </c>
    </row>
    <row r="41" spans="2:13" ht="12.75">
      <c r="B41" t="s">
        <v>8</v>
      </c>
      <c r="F41" s="9">
        <f>F40/F39</f>
        <v>0.9886247737694085</v>
      </c>
      <c r="J41" s="20">
        <v>1</v>
      </c>
      <c r="K41" s="20" t="s">
        <v>142</v>
      </c>
      <c r="L41" s="25" t="s">
        <v>143</v>
      </c>
      <c r="M41" s="25">
        <f>3*244.1</f>
        <v>732.3</v>
      </c>
    </row>
    <row r="42" spans="1:13" ht="12.75">
      <c r="A42" s="7" t="s">
        <v>139</v>
      </c>
      <c r="B42" s="7"/>
      <c r="C42" s="7"/>
      <c r="D42" s="7"/>
      <c r="E42" s="7"/>
      <c r="F42" s="5">
        <f>400+300+400+400+114.13</f>
        <v>1614.13</v>
      </c>
      <c r="J42" s="20">
        <v>2</v>
      </c>
      <c r="K42" s="20" t="s">
        <v>144</v>
      </c>
      <c r="L42" s="25" t="s">
        <v>145</v>
      </c>
      <c r="M42" s="25">
        <f>3*35.1</f>
        <v>105.30000000000001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183285.42</v>
      </c>
      <c r="J43" s="20">
        <v>3</v>
      </c>
      <c r="K43" s="20" t="s">
        <v>146</v>
      </c>
      <c r="L43" s="25" t="s">
        <v>147</v>
      </c>
      <c r="M43" s="25">
        <f>6*0.69</f>
        <v>4.14</v>
      </c>
    </row>
    <row r="44" spans="10:13" ht="12.75">
      <c r="J44" s="20">
        <v>4</v>
      </c>
      <c r="K44" s="20" t="s">
        <v>148</v>
      </c>
      <c r="L44" s="25" t="s">
        <v>147</v>
      </c>
      <c r="M44" s="25">
        <f>6*1.74</f>
        <v>10.44</v>
      </c>
    </row>
    <row r="45" spans="2:13" ht="12.75">
      <c r="B45" s="1" t="s">
        <v>10</v>
      </c>
      <c r="C45" s="1"/>
      <c r="J45" s="20">
        <v>5</v>
      </c>
      <c r="K45" s="20" t="s">
        <v>150</v>
      </c>
      <c r="L45" s="25" t="s">
        <v>151</v>
      </c>
      <c r="M45" s="25">
        <v>480</v>
      </c>
    </row>
    <row r="46" spans="10:13" ht="12.75">
      <c r="J46" s="20">
        <v>6</v>
      </c>
      <c r="K46" s="20" t="s">
        <v>153</v>
      </c>
      <c r="L46" s="25" t="s">
        <v>154</v>
      </c>
      <c r="M46" s="25">
        <f>9*18.3</f>
        <v>164.70000000000002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f>(3931+4200)*1.302</f>
        <v>10586.562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(4236+4450)*1.302</f>
        <v>11309.172</v>
      </c>
      <c r="J49" s="20">
        <v>9</v>
      </c>
      <c r="K49" s="20"/>
      <c r="L49" s="25"/>
      <c r="M49" s="25"/>
    </row>
    <row r="50" spans="1:13" ht="12.75">
      <c r="A50" s="57" t="s">
        <v>86</v>
      </c>
      <c r="B50" s="51"/>
      <c r="C50" s="51"/>
      <c r="D50" s="51"/>
      <c r="E50" s="54">
        <v>0</v>
      </c>
      <c r="F50" s="56">
        <f>E50*E32</f>
        <v>0</v>
      </c>
      <c r="J50" s="20">
        <v>10</v>
      </c>
      <c r="K50" s="20"/>
      <c r="L50" s="25"/>
      <c r="M50" s="25"/>
    </row>
    <row r="51" spans="1:13" ht="12.75">
      <c r="A51" s="4" t="s">
        <v>27</v>
      </c>
      <c r="F51" s="31">
        <f>F48+F49+F50</f>
        <v>21895.734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13</v>
      </c>
      <c r="K53" s="20"/>
      <c r="L53" s="25"/>
      <c r="M53" s="25"/>
    </row>
    <row r="54" spans="1:13" ht="12.75">
      <c r="A54" t="s">
        <v>82</v>
      </c>
      <c r="B54">
        <v>617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15</v>
      </c>
      <c r="K55" s="20"/>
      <c r="L55" s="25"/>
      <c r="M55" s="25"/>
    </row>
    <row r="56" spans="1:13" ht="12.75">
      <c r="A56" s="4" t="s">
        <v>60</v>
      </c>
      <c r="B56" s="10"/>
      <c r="C56" s="10"/>
      <c r="F56" s="1"/>
      <c r="J56" s="20">
        <v>16</v>
      </c>
      <c r="K56" s="20"/>
      <c r="L56" s="25"/>
      <c r="M56" s="25"/>
    </row>
    <row r="57" spans="1:13" ht="12.75">
      <c r="A57" s="45" t="s">
        <v>69</v>
      </c>
      <c r="B57" s="45">
        <v>2</v>
      </c>
      <c r="C57" s="45"/>
      <c r="D57" s="46">
        <v>6405</v>
      </c>
      <c r="E57" s="43"/>
      <c r="F57" s="61">
        <f>(B57*D57)*2</f>
        <v>25620</v>
      </c>
      <c r="J57" s="20">
        <v>17</v>
      </c>
      <c r="K57" s="20"/>
      <c r="L57" s="25"/>
      <c r="M57" s="25"/>
    </row>
    <row r="58" spans="1:13" ht="12.75">
      <c r="A58" s="62" t="s">
        <v>140</v>
      </c>
      <c r="B58" s="62"/>
      <c r="C58" s="62"/>
      <c r="D58" s="63"/>
      <c r="E58" s="64"/>
      <c r="F58" s="65">
        <v>451.16</v>
      </c>
      <c r="J58" s="20">
        <v>18</v>
      </c>
      <c r="K58" s="20"/>
      <c r="L58" s="25"/>
      <c r="M58" s="25"/>
    </row>
    <row r="59" spans="1:13" ht="12.75">
      <c r="A59" s="4" t="s">
        <v>67</v>
      </c>
      <c r="F59" s="8">
        <f>F57+F58</f>
        <v>26071.16</v>
      </c>
      <c r="J59" s="20">
        <v>19</v>
      </c>
      <c r="K59" s="20"/>
      <c r="L59" s="25"/>
      <c r="M59" s="25"/>
    </row>
    <row r="60" spans="1:13" ht="12.75">
      <c r="A60" s="4" t="s">
        <v>61</v>
      </c>
      <c r="B60" s="4"/>
      <c r="J60" s="20"/>
      <c r="K60" s="20"/>
      <c r="L60" s="30" t="s">
        <v>58</v>
      </c>
      <c r="M60" s="32">
        <f>SUM(M41:M59)</f>
        <v>1496.8799999999999</v>
      </c>
    </row>
    <row r="61" spans="1:6" ht="12.75">
      <c r="A61" t="s">
        <v>18</v>
      </c>
      <c r="C61">
        <v>1885089</v>
      </c>
      <c r="D61">
        <v>222535.4</v>
      </c>
      <c r="E61">
        <v>4305.3</v>
      </c>
      <c r="F61" s="33">
        <f>C61/D61*E61</f>
        <v>36470.034303306355</v>
      </c>
    </row>
    <row r="62" spans="1:6" ht="12.75">
      <c r="A62" t="s">
        <v>19</v>
      </c>
      <c r="F62" s="33">
        <f>M20</f>
        <v>13380.0319044</v>
      </c>
    </row>
    <row r="63" spans="1:6" ht="12.75">
      <c r="A63" t="s">
        <v>20</v>
      </c>
      <c r="F63" s="11">
        <f>M37</f>
        <v>2992.91984712</v>
      </c>
    </row>
    <row r="64" spans="1:6" ht="12.75">
      <c r="A64" t="s">
        <v>74</v>
      </c>
      <c r="F64" s="5">
        <f>0*600*1.302</f>
        <v>0</v>
      </c>
    </row>
    <row r="65" spans="1:6" ht="12.75">
      <c r="A65" t="s">
        <v>21</v>
      </c>
      <c r="F65" s="11">
        <f>M60</f>
        <v>1496.8799999999999</v>
      </c>
    </row>
    <row r="66" spans="1:6" ht="12.75">
      <c r="A66" t="s">
        <v>22</v>
      </c>
      <c r="F66" s="5"/>
    </row>
    <row r="67" spans="1:6" ht="12.75">
      <c r="A67" t="s">
        <v>23</v>
      </c>
      <c r="F67" s="5"/>
    </row>
    <row r="68" spans="2:6" ht="12.75">
      <c r="B68">
        <v>4305.3</v>
      </c>
      <c r="C68" t="s">
        <v>13</v>
      </c>
      <c r="D68" s="11">
        <v>0.52</v>
      </c>
      <c r="E68" t="s">
        <v>14</v>
      </c>
      <c r="F68" s="11">
        <f>B68*D68</f>
        <v>2238.7560000000003</v>
      </c>
    </row>
    <row r="69" spans="1:7" ht="12.75">
      <c r="A69" s="51" t="s">
        <v>81</v>
      </c>
      <c r="B69" s="51"/>
      <c r="C69" s="51"/>
      <c r="D69" s="56"/>
      <c r="E69" s="51"/>
      <c r="F69" s="56">
        <v>0</v>
      </c>
      <c r="G69" s="51"/>
    </row>
    <row r="70" spans="1:6" ht="12.75">
      <c r="A70" s="51" t="s">
        <v>87</v>
      </c>
      <c r="B70" s="51"/>
      <c r="C70" s="51"/>
      <c r="D70" s="56">
        <v>0</v>
      </c>
      <c r="E70" s="51"/>
      <c r="F70" s="56">
        <f>D70*E32</f>
        <v>0</v>
      </c>
    </row>
    <row r="71" spans="1:6" ht="12.75">
      <c r="A71" s="4" t="s">
        <v>64</v>
      </c>
      <c r="B71" s="10"/>
      <c r="C71" s="10"/>
      <c r="F71" s="31">
        <f>SUM(F61:F70)</f>
        <v>56578.62205482635</v>
      </c>
    </row>
    <row r="72" spans="1:6" ht="12.75">
      <c r="A72" s="4" t="s">
        <v>62</v>
      </c>
      <c r="F72" s="5"/>
    </row>
    <row r="73" spans="1:6" ht="12.75">
      <c r="A73" t="s">
        <v>24</v>
      </c>
      <c r="B73">
        <v>4305.3</v>
      </c>
      <c r="C73" t="s">
        <v>59</v>
      </c>
      <c r="D73" s="5">
        <v>0.49</v>
      </c>
      <c r="E73" t="s">
        <v>14</v>
      </c>
      <c r="F73" s="11">
        <f>B73*D73</f>
        <v>2109.597</v>
      </c>
    </row>
    <row r="74" spans="1:6" ht="12.75">
      <c r="A74" t="s">
        <v>25</v>
      </c>
      <c r="F74" s="5"/>
    </row>
    <row r="75" ht="12.75">
      <c r="A75" s="7" t="s">
        <v>75</v>
      </c>
    </row>
    <row r="76" spans="2:6" ht="12.75">
      <c r="B76">
        <v>4305.3</v>
      </c>
      <c r="C76" t="s">
        <v>13</v>
      </c>
      <c r="D76" s="11">
        <v>2.67</v>
      </c>
      <c r="E76" t="s">
        <v>14</v>
      </c>
      <c r="F76" s="11">
        <f>B76*D76</f>
        <v>11495.151</v>
      </c>
    </row>
    <row r="77" spans="1:6" ht="12.75">
      <c r="A77" s="4" t="s">
        <v>63</v>
      </c>
      <c r="F77" s="31">
        <f>F73+F76</f>
        <v>13604.748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5.43</v>
      </c>
      <c r="E80" t="s">
        <v>14</v>
      </c>
      <c r="F80" s="11">
        <f>B80*D80</f>
        <v>23377.779</v>
      </c>
    </row>
    <row r="81" spans="1:9" ht="12.75">
      <c r="A81" s="4" t="s">
        <v>66</v>
      </c>
      <c r="B81" s="1"/>
      <c r="F81" s="31">
        <f>SUM(F80)</f>
        <v>23377.779</v>
      </c>
      <c r="I81" s="7"/>
    </row>
    <row r="82" spans="1:6" ht="12.75">
      <c r="A82" s="58" t="s">
        <v>80</v>
      </c>
      <c r="B82" s="51"/>
      <c r="C82" s="51"/>
      <c r="D82" s="55">
        <v>0</v>
      </c>
      <c r="E82" s="51"/>
      <c r="F82" s="59">
        <f>D82*E32</f>
        <v>0</v>
      </c>
    </row>
    <row r="83" spans="1:6" ht="12.75">
      <c r="A83" s="1" t="s">
        <v>26</v>
      </c>
      <c r="B83" s="1"/>
      <c r="F83" s="31">
        <f>F51+F55+F59+F71+F77+F81+F82</f>
        <v>141528.04305482635</v>
      </c>
    </row>
    <row r="84" spans="1:6" ht="12.75">
      <c r="A84" s="1" t="s">
        <v>78</v>
      </c>
      <c r="B84" s="35"/>
      <c r="C84" s="35">
        <v>0.058</v>
      </c>
      <c r="D84" s="1"/>
      <c r="E84" s="1"/>
      <c r="F84" s="31">
        <f>F83*5.8%</f>
        <v>8208.626497179928</v>
      </c>
    </row>
    <row r="85" spans="1:6" ht="12.75">
      <c r="A85" s="1"/>
      <c r="B85" s="35" t="s">
        <v>131</v>
      </c>
      <c r="C85" s="35"/>
      <c r="D85" s="1"/>
      <c r="E85" s="52"/>
      <c r="F85" s="53">
        <f>0+6582.42</f>
        <v>6582.42</v>
      </c>
    </row>
    <row r="86" spans="1:6" ht="12.75">
      <c r="A86" s="1"/>
      <c r="B86" s="35" t="s">
        <v>132</v>
      </c>
      <c r="C86" s="35"/>
      <c r="D86" s="1"/>
      <c r="E86" s="52"/>
      <c r="F86" s="53">
        <f>477.18+487.36</f>
        <v>964.54</v>
      </c>
    </row>
    <row r="87" spans="1:6" ht="12.75">
      <c r="A87" s="1"/>
      <c r="B87" s="35" t="s">
        <v>133</v>
      </c>
      <c r="C87" s="35"/>
      <c r="D87" s="1"/>
      <c r="E87" s="52"/>
      <c r="F87" s="53">
        <f>2634.22+2863.73</f>
        <v>5497.95</v>
      </c>
    </row>
    <row r="88" spans="1:6" ht="15">
      <c r="A88" s="12" t="s">
        <v>28</v>
      </c>
      <c r="B88" s="12"/>
      <c r="C88" s="12"/>
      <c r="D88" s="12"/>
      <c r="E88" s="12"/>
      <c r="F88" s="34">
        <f>F83+F84+F85+F86+F87</f>
        <v>162781.57955200633</v>
      </c>
    </row>
    <row r="89" spans="2:6" ht="12.75">
      <c r="B89" s="36" t="s">
        <v>70</v>
      </c>
      <c r="C89" s="37" t="s">
        <v>71</v>
      </c>
      <c r="D89" s="22" t="s">
        <v>72</v>
      </c>
      <c r="E89" s="22" t="s">
        <v>73</v>
      </c>
      <c r="F89" s="40" t="s">
        <v>138</v>
      </c>
    </row>
    <row r="90" spans="1:6" ht="12.75">
      <c r="A90" s="13"/>
      <c r="B90" s="38">
        <v>44927</v>
      </c>
      <c r="C90" s="39">
        <v>77381</v>
      </c>
      <c r="D90" s="41">
        <f>F43</f>
        <v>183285.42</v>
      </c>
      <c r="E90" s="41">
        <f>F88</f>
        <v>162781.57955200633</v>
      </c>
      <c r="F90" s="42">
        <f>C90+D90-E90</f>
        <v>97884.84044799369</v>
      </c>
    </row>
    <row r="92" spans="1:6" ht="13.5" thickBot="1">
      <c r="A92" t="s">
        <v>115</v>
      </c>
      <c r="C92" s="48" t="s">
        <v>137</v>
      </c>
      <c r="D92" s="8" t="s">
        <v>116</v>
      </c>
      <c r="E92" s="48">
        <v>44985</v>
      </c>
      <c r="F92" t="s">
        <v>117</v>
      </c>
    </row>
    <row r="93" spans="1:7" ht="13.5" thickBot="1">
      <c r="A93" t="s">
        <v>118</v>
      </c>
      <c r="F93" s="49">
        <f>E90</f>
        <v>162781.57955200633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5" spans="7:8" ht="12.75">
      <c r="G105" s="7"/>
      <c r="H105" s="7"/>
    </row>
    <row r="107" ht="12.75">
      <c r="A107" t="s">
        <v>128</v>
      </c>
    </row>
    <row r="109" ht="12.75">
      <c r="A109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2023-01-12T17:23:32Z</cp:lastPrinted>
  <dcterms:created xsi:type="dcterms:W3CDTF">2008-08-18T07:30:19Z</dcterms:created>
  <dcterms:modified xsi:type="dcterms:W3CDTF">2023-05-05T07:50:58Z</dcterms:modified>
  <cp:category/>
  <cp:version/>
  <cp:contentType/>
  <cp:contentStatus/>
</cp:coreProperties>
</file>