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<sst xmlns="http://schemas.openxmlformats.org/spreadsheetml/2006/main" count="201" uniqueCount="172">
  <si>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</si>
  <si>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</si>
  <si>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</si>
  <si>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</si>
  <si>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</si>
  <si>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</si>
  <si>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</si>
  <si>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</si>
  <si>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</si>
  <si>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</si>
  <si>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</si>
  <si>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</si>
  <si>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</si>
  <si>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</si>
  <si>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</si>
  <si>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</si>
  <si>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</si>
  <si>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</si>
  <si>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</si>
  <si>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</si>
  <si>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</si>
  <si>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</si>
  <si>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</si>
  <si>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</si>
  <si>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</si>
  <si>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</si>
  <si>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</si>
  <si>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</si>
  <si>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</si>
  <si>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</si>
  <si>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</si>
  <si>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</si>
  <si>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</si>
  <si>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</si>
  <si>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</si>
  <si>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</si>
  <si>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</si>
  <si>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</si>
  <si>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</si>
  <si>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</si>
  <si>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</si>
  <si>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</si>
  <si>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</si>
  <si>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</si>
  <si>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</si>
  <si>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</si>
  <si>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</si>
  <si>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</si>
  <si>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</si>
  <si>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</si>
  <si>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</si>
  <si>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</si>
  <si>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</si>
  <si>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</si>
  <si>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</si>
  <si>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</si>
  <si>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</si>
  <si>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</si>
  <si>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</si>
  <si>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</si>
  <si>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</si>
  <si>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</si>
  <si>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</si>
  <si>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</si>
  <si>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</si>
  <si>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</si>
  <si>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</si>
  <si>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</si>
  <si>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</si>
  <si>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</si>
  <si>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</si>
  <si>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</si>
  <si>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</si>
  <si>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</si>
  <si>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</si>
  <si>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</si>
  <si>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</si>
  <si>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</si>
  <si>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</si>
  <si>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</si>
  <si>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</si>
  <si>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</si>
  <si>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</si>
  <si>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</si>
  <si>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</si>
  <si>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</si>
  <si>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</si>
  <si>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</si>
  <si>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</si>
  <si>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</si>
  <si>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</si>
  <si>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</si>
  <si>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</si>
  <si>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</si>
  <si>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</si>
  <si>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</si>
  <si>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</si>
  <si>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</si>
  <si>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</si>
  <si>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</si>
  <si>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</si>
  <si>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</si>
  <si>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</si>
  <si>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</si>
  <si>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</si>
  <si>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</si>
  <si>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</si>
  <si>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</si>
  <si>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</si>
  <si>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</si>
  <si>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</si>
  <si>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</si>
  <si>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</si>
  <si>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</si>
  <si>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</si>
  <si>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</si>
  <si>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</si>
  <si>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</si>
  <si>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</si>
  <si>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</si>
  <si>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</si>
  <si>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</si>
  <si>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</si>
  <si>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</si>
  <si>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</si>
  <si>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</si>
  <si>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</si>
  <si>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</si>
  <si>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</si>
  <si>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</si>
  <si>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</si>
  <si>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</si>
  <si>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</si>
  <si>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</si>
  <si>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</si>
  <si>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ТТК, ЭР-Телеком, Видикон)</t>
  </si>
  <si>
    <t>Тех.лифт</t>
  </si>
  <si>
    <t>декабря</t>
  </si>
  <si>
    <t>за   ноябрь-декабрь  2023 г.</t>
  </si>
  <si>
    <t>смена воздухоотводчика (4шт) чердак</t>
  </si>
  <si>
    <t>воздухоотводчик</t>
  </si>
  <si>
    <t>4шт</t>
  </si>
  <si>
    <t>смена труб д 40 (3мп) т.п.</t>
  </si>
  <si>
    <t>труба д 40</t>
  </si>
  <si>
    <t>3мп</t>
  </si>
  <si>
    <t>электроды</t>
  </si>
  <si>
    <t>1кг</t>
  </si>
  <si>
    <t>муфта 32</t>
  </si>
  <si>
    <t>смена светильника (2шт)</t>
  </si>
  <si>
    <t>светильник</t>
  </si>
  <si>
    <t>2шт</t>
  </si>
  <si>
    <t>прочистка канализации</t>
  </si>
  <si>
    <t xml:space="preserve">ремонт вру (1шт) </t>
  </si>
  <si>
    <t>азс 25</t>
  </si>
  <si>
    <t>азс 16</t>
  </si>
  <si>
    <t>вн 32</t>
  </si>
  <si>
    <t>5шт</t>
  </si>
  <si>
    <t>ремонт эл.щита (2шт) п-д2</t>
  </si>
  <si>
    <t>смена труб д 25 (2мп)</t>
  </si>
  <si>
    <t>смена труб д 20 (1мп)</t>
  </si>
  <si>
    <t>труба д 25</t>
  </si>
  <si>
    <t>2мп</t>
  </si>
  <si>
    <t>труба д 20</t>
  </si>
  <si>
    <t>1мп</t>
  </si>
  <si>
    <t>муфта 25</t>
  </si>
  <si>
    <t>уголок 25</t>
  </si>
  <si>
    <t>тройник 25</t>
  </si>
  <si>
    <t xml:space="preserve">смена ламп (6шт) </t>
  </si>
  <si>
    <t>лампа</t>
  </si>
  <si>
    <t>6шт</t>
  </si>
  <si>
    <t>ост.на 01.01</t>
  </si>
  <si>
    <t>01.11.2023г.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</si>
</sst>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64">
      <selection activeCell="E92" sqref="E92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11</v>
      </c>
      <c r="E1" s="60">
        <v>12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0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137</v>
      </c>
      <c r="G4" s="8" t="s">
        <v>134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L7*524.58*1.302</f>
        <v>0</v>
      </c>
    </row>
    <row r="8" spans="1:13" ht="12.75">
      <c r="A8" t="s">
        <v>94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4">
        <f t="shared" si="0"/>
        <v>1693.8478368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2.47</v>
      </c>
      <c r="M16" s="44">
        <f t="shared" si="0"/>
        <v>1687.0178052000003</v>
      </c>
    </row>
    <row r="17" spans="5:13" ht="12.75">
      <c r="E17" t="s">
        <v>103</v>
      </c>
      <c r="J17" s="15" t="s">
        <v>47</v>
      </c>
      <c r="K17" s="26" t="s">
        <v>85</v>
      </c>
      <c r="L17" s="21">
        <v>18</v>
      </c>
      <c r="M17" s="44">
        <f t="shared" si="0"/>
        <v>12294.056880000002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4">
        <f t="shared" si="0"/>
        <v>1106.4651192000003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4">
        <f t="shared" si="0"/>
        <v>341.50158000000005</v>
      </c>
    </row>
    <row r="20" spans="1:13" ht="12.75">
      <c r="A20" t="s">
        <v>130</v>
      </c>
      <c r="J20" s="20"/>
      <c r="K20" s="27" t="s">
        <v>51</v>
      </c>
      <c r="L20" s="28">
        <f>SUM(L6:L19)</f>
        <v>25.07</v>
      </c>
      <c r="M20" s="32">
        <f>SUM(M6:M19)</f>
        <v>17122.889221200003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139</v>
      </c>
      <c r="L24" s="44">
        <v>4</v>
      </c>
      <c r="M24" s="44">
        <f aca="true" t="shared" si="1" ref="M24:M36">L24*524.58*1.302</f>
        <v>2732.0126400000004</v>
      </c>
    </row>
    <row r="25" spans="1:13" ht="12.75">
      <c r="A25" t="s">
        <v>110</v>
      </c>
      <c r="J25" s="20">
        <v>2</v>
      </c>
      <c r="K25" s="20" t="s">
        <v>142</v>
      </c>
      <c r="L25" s="44">
        <f>0.03*121.4</f>
        <v>3.642</v>
      </c>
      <c r="M25" s="44">
        <f t="shared" si="1"/>
        <v>2487.4975087200005</v>
      </c>
    </row>
    <row r="26" spans="1:13" ht="12.75">
      <c r="A26" t="s">
        <v>111</v>
      </c>
      <c r="J26" s="20">
        <v>3</v>
      </c>
      <c r="K26" s="20" t="s">
        <v>148</v>
      </c>
      <c r="L26" s="44">
        <f>2*0.891</f>
        <v>1.782</v>
      </c>
      <c r="M26" s="44">
        <f t="shared" si="1"/>
        <v>1217.11163112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J27" s="20">
        <v>4</v>
      </c>
      <c r="K27" s="20" t="s">
        <v>151</v>
      </c>
      <c r="L27" s="25">
        <v>4.83</v>
      </c>
      <c r="M27" s="44">
        <f t="shared" si="1"/>
        <v>3298.9052628000004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152</v>
      </c>
      <c r="L28" s="44">
        <v>4.46</v>
      </c>
      <c r="M28" s="44">
        <f t="shared" si="1"/>
        <v>3046.1940936</v>
      </c>
    </row>
    <row r="29" spans="10:13" ht="12.75">
      <c r="J29" s="20">
        <v>6</v>
      </c>
      <c r="K29" s="20" t="s">
        <v>157</v>
      </c>
      <c r="L29" s="44">
        <f>2*4.46</f>
        <v>8.92</v>
      </c>
      <c r="M29" s="44">
        <f t="shared" si="1"/>
        <v>6092.3881872</v>
      </c>
    </row>
    <row r="30" spans="2:13" ht="12.75">
      <c r="B30" t="s">
        <v>0</v>
      </c>
      <c r="J30" s="20">
        <v>7</v>
      </c>
      <c r="K30" s="20" t="s">
        <v>158</v>
      </c>
      <c r="L30" s="44">
        <f>0.02*184.3</f>
        <v>3.6860000000000004</v>
      </c>
      <c r="M30" s="44">
        <f t="shared" si="1"/>
        <v>2517.5496477600004</v>
      </c>
    </row>
    <row r="31" spans="10:13" ht="12.75">
      <c r="J31" s="20">
        <v>8</v>
      </c>
      <c r="K31" s="20" t="s">
        <v>159</v>
      </c>
      <c r="L31" s="44">
        <v>2.24</v>
      </c>
      <c r="M31" s="44">
        <f t="shared" si="1"/>
        <v>1529.9270784000003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 t="s">
        <v>167</v>
      </c>
      <c r="L32" s="44">
        <f>0.06*7.1</f>
        <v>0.426</v>
      </c>
      <c r="M32" s="44">
        <f t="shared" si="1"/>
        <v>290.95934616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4"/>
      <c r="M33" s="44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44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4"/>
      <c r="M35" s="44">
        <f t="shared" si="1"/>
        <v>0</v>
      </c>
    </row>
    <row r="36" spans="10:13" ht="12.75">
      <c r="J36" s="20">
        <v>13</v>
      </c>
      <c r="K36" s="20"/>
      <c r="L36" s="44"/>
      <c r="M36" s="44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2">
        <f>SUM(L24:L36)</f>
        <v>33.986000000000004</v>
      </c>
      <c r="M37" s="32">
        <f>SUM(M24:M36)</f>
        <v>23212.545395760004</v>
      </c>
    </row>
    <row r="38" ht="12.75">
      <c r="K38" s="1" t="s">
        <v>55</v>
      </c>
    </row>
    <row r="39" spans="1:13" ht="12.75">
      <c r="A39" s="2" t="s">
        <v>6</v>
      </c>
      <c r="F39" s="11">
        <f>183761.62</f>
        <v>183761.62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173906.49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0.9463700309128751</v>
      </c>
      <c r="J41" s="20">
        <v>1</v>
      </c>
      <c r="K41" s="20" t="s">
        <v>140</v>
      </c>
      <c r="L41" s="25" t="s">
        <v>141</v>
      </c>
      <c r="M41" s="25">
        <f>4*349</f>
        <v>1396</v>
      </c>
    </row>
    <row r="42" spans="1:13" ht="12.75">
      <c r="A42" s="7" t="s">
        <v>135</v>
      </c>
      <c r="B42" s="7"/>
      <c r="C42" s="7"/>
      <c r="D42" s="7"/>
      <c r="E42" s="7"/>
      <c r="F42" s="5">
        <f>400+300+400+400+114.13</f>
        <v>1614.13</v>
      </c>
      <c r="J42" s="20">
        <v>2</v>
      </c>
      <c r="K42" s="20" t="s">
        <v>143</v>
      </c>
      <c r="L42" s="25" t="s">
        <v>144</v>
      </c>
      <c r="M42" s="25">
        <f>3*248</f>
        <v>744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175520.62</v>
      </c>
      <c r="J43" s="20">
        <v>3</v>
      </c>
      <c r="K43" s="20" t="s">
        <v>145</v>
      </c>
      <c r="L43" s="25" t="s">
        <v>146</v>
      </c>
      <c r="M43" s="25">
        <v>800</v>
      </c>
    </row>
    <row r="44" spans="10:13" ht="12.75">
      <c r="J44" s="20">
        <v>4</v>
      </c>
      <c r="K44" s="20" t="s">
        <v>147</v>
      </c>
      <c r="L44" s="25" t="s">
        <v>141</v>
      </c>
      <c r="M44" s="25">
        <f>4*96</f>
        <v>384</v>
      </c>
    </row>
    <row r="45" spans="2:13" ht="12.75">
      <c r="B45" s="1" t="s">
        <v>10</v>
      </c>
      <c r="C45" s="1"/>
      <c r="J45" s="20">
        <v>5</v>
      </c>
      <c r="K45" s="20" t="s">
        <v>149</v>
      </c>
      <c r="L45" s="25" t="s">
        <v>150</v>
      </c>
      <c r="M45" s="25">
        <f>2*239</f>
        <v>478</v>
      </c>
    </row>
    <row r="46" spans="10:13" ht="12.75">
      <c r="J46" s="20">
        <v>6</v>
      </c>
      <c r="K46" s="20" t="s">
        <v>153</v>
      </c>
      <c r="L46" s="25" t="s">
        <v>150</v>
      </c>
      <c r="M46" s="25">
        <f>2*121.43</f>
        <v>242.86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154</v>
      </c>
      <c r="L47" s="25" t="s">
        <v>141</v>
      </c>
      <c r="M47" s="25">
        <f>4*129.13</f>
        <v>516.52</v>
      </c>
    </row>
    <row r="48" spans="1:13" ht="12.75">
      <c r="A48" t="s">
        <v>12</v>
      </c>
      <c r="F48" s="11">
        <f>(4200+4200)*1.302</f>
        <v>10936.800000000001</v>
      </c>
      <c r="J48" s="20">
        <v>8</v>
      </c>
      <c r="K48" s="20" t="s">
        <v>155</v>
      </c>
      <c r="L48" s="25" t="s">
        <v>156</v>
      </c>
      <c r="M48" s="25">
        <f>5*329.26</f>
        <v>1646.3</v>
      </c>
    </row>
    <row r="49" spans="1:13" ht="12.75">
      <c r="A49" s="6" t="s">
        <v>15</v>
      </c>
      <c r="F49" s="11">
        <f>(4450+4450)*1.302</f>
        <v>11587.800000000001</v>
      </c>
      <c r="J49" s="20">
        <v>9</v>
      </c>
      <c r="K49" s="20" t="s">
        <v>160</v>
      </c>
      <c r="L49" s="25" t="s">
        <v>161</v>
      </c>
      <c r="M49" s="25">
        <f>2*143.34</f>
        <v>286.68</v>
      </c>
    </row>
    <row r="50" spans="1:13" ht="12.75">
      <c r="A50" s="57" t="s">
        <v>86</v>
      </c>
      <c r="B50" s="51"/>
      <c r="C50" s="51"/>
      <c r="D50" s="51"/>
      <c r="E50" s="54">
        <v>1.11</v>
      </c>
      <c r="F50" s="56">
        <f>E50*E32</f>
        <v>4778.883000000001</v>
      </c>
      <c r="J50" s="20">
        <v>10</v>
      </c>
      <c r="K50" s="20" t="s">
        <v>162</v>
      </c>
      <c r="L50" s="25" t="s">
        <v>163</v>
      </c>
      <c r="M50" s="25">
        <v>102.23</v>
      </c>
    </row>
    <row r="51" spans="1:13" ht="12.75">
      <c r="A51" s="4" t="s">
        <v>27</v>
      </c>
      <c r="F51" s="31">
        <f>F48+F49+F50</f>
        <v>27303.483000000004</v>
      </c>
      <c r="J51" s="20">
        <v>11</v>
      </c>
      <c r="K51" s="20" t="s">
        <v>164</v>
      </c>
      <c r="L51" s="25" t="s">
        <v>141</v>
      </c>
      <c r="M51" s="25">
        <f>4*80.09</f>
        <v>320.36</v>
      </c>
    </row>
    <row r="52" spans="1:13" ht="12.75">
      <c r="A52" s="4" t="s">
        <v>16</v>
      </c>
      <c r="J52" s="20">
        <v>12</v>
      </c>
      <c r="K52" s="20" t="s">
        <v>165</v>
      </c>
      <c r="L52" s="25" t="s">
        <v>150</v>
      </c>
      <c r="M52" s="25">
        <f>2*22.47</f>
        <v>44.94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 t="s">
        <v>166</v>
      </c>
      <c r="L53" s="25" t="s">
        <v>150</v>
      </c>
      <c r="M53" s="25">
        <f>2*12.59</f>
        <v>25.18</v>
      </c>
    </row>
    <row r="54" spans="1:13" ht="12.75">
      <c r="A54" t="s">
        <v>82</v>
      </c>
      <c r="B54">
        <v>617</v>
      </c>
      <c r="C54" t="s">
        <v>13</v>
      </c>
      <c r="D54" s="5">
        <v>0.6</v>
      </c>
      <c r="E54" t="s">
        <v>14</v>
      </c>
      <c r="F54" s="11">
        <f>B54*D54</f>
        <v>370.2</v>
      </c>
      <c r="J54" s="20">
        <v>14</v>
      </c>
      <c r="K54" s="20" t="s">
        <v>168</v>
      </c>
      <c r="L54" s="25" t="s">
        <v>169</v>
      </c>
      <c r="M54" s="25">
        <f>6*15.9</f>
        <v>95.4</v>
      </c>
    </row>
    <row r="55" spans="1:13" ht="12.75">
      <c r="A55" s="4" t="s">
        <v>17</v>
      </c>
      <c r="B55" s="10"/>
      <c r="C55" s="10"/>
      <c r="F55" s="31">
        <f>SUM(F53:F54)</f>
        <v>370.2</v>
      </c>
      <c r="J55" s="20">
        <v>15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16</v>
      </c>
      <c r="K56" s="20"/>
      <c r="L56" s="25"/>
      <c r="M56" s="25"/>
    </row>
    <row r="57" spans="1:13" ht="12.75">
      <c r="A57" s="45" t="s">
        <v>69</v>
      </c>
      <c r="B57" s="45">
        <v>2</v>
      </c>
      <c r="C57" s="45"/>
      <c r="D57" s="46">
        <v>6405</v>
      </c>
      <c r="E57" s="43"/>
      <c r="F57" s="61">
        <f>(B57*D57)*2</f>
        <v>25620</v>
      </c>
      <c r="J57" s="20">
        <v>17</v>
      </c>
      <c r="K57" s="20"/>
      <c r="L57" s="25"/>
      <c r="M57" s="25"/>
    </row>
    <row r="58" spans="1:13" ht="12.75">
      <c r="A58" s="62" t="s">
        <v>136</v>
      </c>
      <c r="B58" s="62"/>
      <c r="C58" s="62"/>
      <c r="D58" s="54"/>
      <c r="E58" s="51"/>
      <c r="F58" s="55">
        <v>0</v>
      </c>
      <c r="J58" s="20">
        <v>18</v>
      </c>
      <c r="K58" s="20"/>
      <c r="L58" s="25"/>
      <c r="M58" s="25"/>
    </row>
    <row r="59" spans="1:13" ht="12.75">
      <c r="A59" s="4" t="s">
        <v>67</v>
      </c>
      <c r="F59" s="8">
        <f>F57+F58</f>
        <v>25620</v>
      </c>
      <c r="J59" s="20">
        <v>19</v>
      </c>
      <c r="K59" s="20"/>
      <c r="L59" s="25"/>
      <c r="M59" s="25"/>
    </row>
    <row r="60" spans="1:13" ht="12.75">
      <c r="A60" s="4" t="s">
        <v>61</v>
      </c>
      <c r="B60" s="4"/>
      <c r="J60" s="20"/>
      <c r="K60" s="20"/>
      <c r="L60" s="30" t="s">
        <v>58</v>
      </c>
      <c r="M60" s="32">
        <f>SUM(M41:M59)</f>
        <v>7082.469999999999</v>
      </c>
    </row>
    <row r="61" spans="1:6" ht="12.75">
      <c r="A61" t="s">
        <v>18</v>
      </c>
      <c r="C61">
        <v>1958853</v>
      </c>
      <c r="D61">
        <v>222433.7</v>
      </c>
      <c r="E61">
        <v>4305.3</v>
      </c>
      <c r="F61" s="33">
        <f>C61/D61*E61</f>
        <v>37914.44291445047</v>
      </c>
    </row>
    <row r="62" spans="1:6" ht="12.75">
      <c r="A62" t="s">
        <v>19</v>
      </c>
      <c r="F62" s="33">
        <f>M20</f>
        <v>17122.889221200003</v>
      </c>
    </row>
    <row r="63" spans="1:6" ht="12.75">
      <c r="A63" t="s">
        <v>20</v>
      </c>
      <c r="F63" s="11">
        <f>M37</f>
        <v>23212.545395760004</v>
      </c>
    </row>
    <row r="64" spans="1:6" ht="12.75">
      <c r="A64" t="s">
        <v>74</v>
      </c>
      <c r="F64" s="5">
        <f>2*600*1.302</f>
        <v>1562.4</v>
      </c>
    </row>
    <row r="65" spans="1:6" ht="12.75">
      <c r="A65" t="s">
        <v>21</v>
      </c>
      <c r="F65" s="11">
        <f>M60</f>
        <v>7082.469999999999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0.94</v>
      </c>
      <c r="E68" t="s">
        <v>14</v>
      </c>
      <c r="F68" s="11">
        <f>B68*D68</f>
        <v>4046.982</v>
      </c>
    </row>
    <row r="69" spans="1:7" ht="12.75">
      <c r="A69" s="63" t="s">
        <v>81</v>
      </c>
      <c r="B69" s="63"/>
      <c r="C69" s="63"/>
      <c r="D69" s="64"/>
      <c r="E69" s="63"/>
      <c r="F69" s="64">
        <v>12720</v>
      </c>
      <c r="G69" s="51"/>
    </row>
    <row r="70" spans="1:6" ht="12.75">
      <c r="A70" s="51" t="s">
        <v>87</v>
      </c>
      <c r="B70" s="51"/>
      <c r="C70" s="51"/>
      <c r="D70" s="56">
        <v>0.8</v>
      </c>
      <c r="E70" s="51"/>
      <c r="F70" s="56">
        <f>D70*E32</f>
        <v>3444.2400000000002</v>
      </c>
    </row>
    <row r="71" spans="1:6" ht="12.75">
      <c r="A71" s="4" t="s">
        <v>64</v>
      </c>
      <c r="B71" s="10"/>
      <c r="C71" s="10"/>
      <c r="F71" s="31">
        <f>SUM(F61:F70)</f>
        <v>107105.96953141049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0.49</v>
      </c>
      <c r="E73" t="s">
        <v>14</v>
      </c>
      <c r="F73" s="11">
        <f>B73*D73</f>
        <v>2109.597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2.56</v>
      </c>
      <c r="E76" t="s">
        <v>14</v>
      </c>
      <c r="F76" s="11">
        <f>B76*D76</f>
        <v>11021.568000000001</v>
      </c>
    </row>
    <row r="77" spans="1:6" ht="12.75">
      <c r="A77" s="4" t="s">
        <v>63</v>
      </c>
      <c r="F77" s="31">
        <f>F73+F76</f>
        <v>13131.165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6.31</v>
      </c>
      <c r="E80" t="s">
        <v>14</v>
      </c>
      <c r="F80" s="11">
        <f>B80*D80</f>
        <v>27166.443</v>
      </c>
    </row>
    <row r="81" spans="1:9" ht="12.75">
      <c r="A81" s="4" t="s">
        <v>66</v>
      </c>
      <c r="B81" s="1"/>
      <c r="F81" s="31">
        <f>SUM(F80)</f>
        <v>27166.443</v>
      </c>
      <c r="I81" s="7"/>
    </row>
    <row r="82" spans="1:6" ht="12.75">
      <c r="A82" s="58" t="s">
        <v>80</v>
      </c>
      <c r="B82" s="51"/>
      <c r="C82" s="51"/>
      <c r="D82" s="55">
        <v>2.26</v>
      </c>
      <c r="E82" s="51"/>
      <c r="F82" s="59">
        <f>D82*E32</f>
        <v>9729.978</v>
      </c>
    </row>
    <row r="83" spans="1:6" ht="12.75">
      <c r="A83" s="1" t="s">
        <v>26</v>
      </c>
      <c r="B83" s="1"/>
      <c r="F83" s="31">
        <f>F51+F55+F59+F71+F77+F81+F82</f>
        <v>210427.23853141052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12204.77983482181</v>
      </c>
    </row>
    <row r="85" spans="1:6" ht="12.75">
      <c r="A85" s="1"/>
      <c r="B85" s="35" t="s">
        <v>131</v>
      </c>
      <c r="C85" s="35"/>
      <c r="D85" s="1"/>
      <c r="E85" s="52"/>
      <c r="F85" s="53">
        <f>10446.9+739.14</f>
        <v>11186.039999999999</v>
      </c>
    </row>
    <row r="86" spans="1:6" ht="12.75">
      <c r="A86" s="1"/>
      <c r="B86" s="35" t="s">
        <v>132</v>
      </c>
      <c r="C86" s="35"/>
      <c r="D86" s="1"/>
      <c r="E86" s="52"/>
      <c r="F86" s="53">
        <f>487.36+487.36</f>
        <v>974.72</v>
      </c>
    </row>
    <row r="87" spans="1:6" ht="12.75">
      <c r="A87" s="1"/>
      <c r="B87" s="35" t="s">
        <v>133</v>
      </c>
      <c r="C87" s="35"/>
      <c r="D87" s="1"/>
      <c r="E87" s="52"/>
      <c r="F87" s="53">
        <f>2863.73+2863.73</f>
        <v>5727.46</v>
      </c>
    </row>
    <row r="88" spans="1:6" ht="15">
      <c r="A88" s="12" t="s">
        <v>28</v>
      </c>
      <c r="B88" s="12"/>
      <c r="C88" s="12"/>
      <c r="D88" s="12"/>
      <c r="E88" s="12"/>
      <c r="F88" s="34">
        <f>F83+F84+F85+F86+F87</f>
        <v>240520.23836623234</v>
      </c>
    </row>
    <row r="89" spans="2:6" ht="12.75">
      <c r="B89" s="36" t="s">
        <v>70</v>
      </c>
      <c r="C89" s="37" t="s">
        <v>71</v>
      </c>
      <c r="D89" s="22" t="s">
        <v>72</v>
      </c>
      <c r="E89" s="22" t="s">
        <v>73</v>
      </c>
      <c r="F89" s="40" t="s">
        <v>170</v>
      </c>
    </row>
    <row r="90" spans="1:6" ht="12.75">
      <c r="A90" s="13"/>
      <c r="B90" s="38">
        <v>45597</v>
      </c>
      <c r="C90" s="39">
        <v>-139679</v>
      </c>
      <c r="D90" s="41">
        <f>F43</f>
        <v>175520.62</v>
      </c>
      <c r="E90" s="41">
        <f>F88</f>
        <v>240520.23836623234</v>
      </c>
      <c r="F90" s="42">
        <f>C90+D90-E90</f>
        <v>-204678.61836623235</v>
      </c>
    </row>
    <row r="92" spans="1:6" ht="13.5" thickBot="1">
      <c r="A92" t="s">
        <v>115</v>
      </c>
      <c r="C92" s="48" t="s">
        <v>171</v>
      </c>
      <c r="D92" s="8" t="s">
        <v>116</v>
      </c>
      <c r="E92" s="48">
        <v>45291</v>
      </c>
      <c r="F92" t="s">
        <v>117</v>
      </c>
    </row>
    <row r="93" spans="1:7" ht="13.5" thickBot="1">
      <c r="A93" t="s">
        <v>118</v>
      </c>
      <c r="F93" s="49">
        <f>E90</f>
        <v>240520.23836623234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2023-01-12T17:23:32Z</cp:lastPrinted>
  <dcterms:created xsi:type="dcterms:W3CDTF">2008-08-18T07:30:19Z</dcterms:created>
  <dcterms:modified xsi:type="dcterms:W3CDTF">2024-02-28T12:25:12Z</dcterms:modified>
  <cp:category/>
  <cp:version/>
  <cp:contentType/>
  <cp:contentStatus/>
</cp:coreProperties>
</file>