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<sst xmlns="http://schemas.openxmlformats.org/spreadsheetml/2006/main" count="170" uniqueCount="147">
  <si>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</si>
  <si>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</si>
  <si>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</si>
  <si>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</si>
  <si>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</si>
  <si>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</si>
  <si>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</si>
  <si>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</si>
  <si>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</si>
  <si>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</si>
  <si>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</si>
  <si>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</si>
  <si>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</si>
  <si>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</si>
  <si>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</si>
  <si>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</si>
  <si>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</si>
  <si>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</si>
  <si>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</si>
  <si>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</si>
  <si>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</si>
  <si>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</si>
  <si>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</si>
  <si>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</si>
  <si>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</si>
  <si>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</si>
  <si>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</si>
  <si>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</si>
  <si>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</si>
  <si>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</si>
  <si>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</si>
  <si>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</si>
  <si>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</si>
  <si>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</si>
  <si>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</si>
  <si>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</si>
  <si>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</si>
  <si>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</si>
  <si>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</si>
  <si>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</si>
  <si>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</si>
  <si>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</si>
  <si>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</si>
  <si>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</si>
  <si>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</si>
  <si>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</si>
  <si>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</si>
  <si>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</si>
  <si>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</si>
  <si>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</si>
  <si>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</si>
  <si>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</si>
  <si>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</si>
  <si>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</si>
  <si>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</si>
  <si>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</si>
  <si>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</si>
  <si>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</si>
  <si>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</si>
  <si>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</si>
  <si>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</si>
  <si>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</si>
  <si>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</si>
  <si>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</si>
  <si>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</si>
  <si>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</si>
  <si>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</si>
  <si>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</si>
  <si>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</si>
  <si>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</si>
  <si>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</si>
  <si>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</si>
  <si>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</si>
  <si>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</si>
  <si>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</si>
  <si>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</si>
  <si>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</si>
  <si>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</si>
  <si>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</si>
  <si>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</si>
  <si>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</si>
  <si>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</si>
  <si>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</si>
  <si>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</si>
  <si>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</si>
  <si>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</si>
  <si>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</si>
  <si>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</si>
  <si>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</si>
  <si>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</si>
  <si>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</si>
  <si>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</si>
  <si>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</si>
  <si>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</si>
  <si>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</si>
  <si>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</si>
  <si>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</si>
  <si>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</si>
  <si>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</si>
  <si>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</si>
  <si>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</si>
  <si>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</si>
  <si>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</si>
  <si>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</si>
  <si>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</si>
  <si>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</si>
  <si>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</si>
  <si>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</si>
  <si>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</si>
  <si>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</si>
  <si>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</si>
  <si>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</si>
  <si>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</si>
  <si>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</si>
  <si>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</si>
  <si>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</si>
  <si>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</si>
  <si>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</si>
  <si>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</si>
  <si>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</si>
  <si>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</si>
  <si>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</si>
  <si>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</si>
  <si>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</si>
  <si>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</si>
  <si>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</si>
  <si>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</si>
  <si>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</si>
  <si>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</si>
  <si>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</si>
  <si>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</si>
  <si>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</si>
  <si>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9"/>
        <rFont val="Arial Cyr"/>
        <family val="0"/>
      </rPr>
      <t>(Ростелеком, Видикон)</t>
    </r>
  </si>
  <si>
    <t>октября</t>
  </si>
  <si>
    <t>за   сентябрь-октябрь  2023 г.</t>
  </si>
  <si>
    <t>01.09.2023г.</t>
  </si>
  <si>
    <t>ост.на 01.11</t>
  </si>
  <si>
    <t>смена труб д 20 п.пр.(10мп) кв.26</t>
  </si>
  <si>
    <t>труба д 20</t>
  </si>
  <si>
    <t>10мп</t>
  </si>
  <si>
    <t>муфта комб.20</t>
  </si>
  <si>
    <t>8шт</t>
  </si>
  <si>
    <t>уголок 20</t>
  </si>
  <si>
    <t>26шт</t>
  </si>
  <si>
    <t>светильник</t>
  </si>
  <si>
    <t>1шт</t>
  </si>
  <si>
    <t>смена светильника (1шт) п-д3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</si>
</sst>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2">
      <selection activeCell="K25" sqref="K25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E2" s="61">
        <v>10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5">
        <f>L6*524.58*1.302</f>
        <v>1618.7174892000003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5">
        <f t="shared" si="0"/>
        <v>293.6913588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5">
        <f t="shared" si="0"/>
        <v>4098.01896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5">
        <f t="shared" si="0"/>
        <v>737.6434128000001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10.38</v>
      </c>
      <c r="M20" s="32">
        <f>SUM(M6:M19)</f>
        <v>7089.572800800001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5">
        <f>0.1*224.9</f>
        <v>22.490000000000002</v>
      </c>
      <c r="M24" s="45">
        <f aca="true" t="shared" si="1" ref="M24:M34">L24*524.58*1.302</f>
        <v>15360.741068400004</v>
      </c>
    </row>
    <row r="25" spans="1:13" ht="12.75">
      <c r="A25" t="s">
        <v>106</v>
      </c>
      <c r="J25" s="20">
        <v>2</v>
      </c>
      <c r="K25" s="20" t="s">
        <v>146</v>
      </c>
      <c r="L25" s="45">
        <v>0.89</v>
      </c>
      <c r="M25" s="45">
        <f t="shared" si="1"/>
        <v>607.8728124</v>
      </c>
    </row>
    <row r="26" spans="1:13" ht="12.75">
      <c r="A26" t="s">
        <v>107</v>
      </c>
      <c r="J26" s="20">
        <v>3</v>
      </c>
      <c r="K26" s="20"/>
      <c r="L26" s="45"/>
      <c r="M26" s="45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4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4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45">
        <f t="shared" si="1"/>
        <v>0</v>
      </c>
    </row>
    <row r="30" spans="10:13" ht="12.75">
      <c r="J30" s="20">
        <v>8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45">
        <f t="shared" si="1"/>
        <v>0</v>
      </c>
    </row>
    <row r="32" spans="10:13" ht="12.75">
      <c r="J32" s="20">
        <v>10</v>
      </c>
      <c r="K32" s="20"/>
      <c r="L32" s="25"/>
      <c r="M32" s="45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45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45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23.380000000000003</v>
      </c>
      <c r="M35" s="32">
        <f>SUM(M24:M34)</f>
        <v>15968.613880800005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10*84.64</f>
        <v>846.4</v>
      </c>
    </row>
    <row r="40" spans="1:13" ht="12.75">
      <c r="A40" s="2" t="s">
        <v>6</v>
      </c>
      <c r="F40" s="11">
        <v>64961.48</v>
      </c>
      <c r="J40" s="20">
        <v>2</v>
      </c>
      <c r="K40" s="20" t="s">
        <v>140</v>
      </c>
      <c r="L40" s="25" t="s">
        <v>141</v>
      </c>
      <c r="M40" s="25">
        <f>8*61.26</f>
        <v>490.08</v>
      </c>
    </row>
    <row r="41" spans="1:13" ht="12.75">
      <c r="A41" t="s">
        <v>7</v>
      </c>
      <c r="F41" s="5">
        <v>62281.78</v>
      </c>
      <c r="J41" s="20">
        <v>3</v>
      </c>
      <c r="K41" s="20" t="s">
        <v>142</v>
      </c>
      <c r="L41" s="25" t="s">
        <v>143</v>
      </c>
      <c r="M41" s="25">
        <f>26*5.72</f>
        <v>148.72</v>
      </c>
    </row>
    <row r="42" spans="2:13" ht="12.75">
      <c r="B42" t="s">
        <v>8</v>
      </c>
      <c r="F42" s="9">
        <f>F41/F40</f>
        <v>0.9587494004139068</v>
      </c>
      <c r="J42" s="20">
        <v>4</v>
      </c>
      <c r="K42" s="20" t="s">
        <v>144</v>
      </c>
      <c r="L42" s="25" t="s">
        <v>145</v>
      </c>
      <c r="M42" s="25">
        <v>244.1</v>
      </c>
    </row>
    <row r="43" spans="1:13" ht="12.75">
      <c r="A43" t="s">
        <v>132</v>
      </c>
      <c r="F43" s="11">
        <f>400+114.13</f>
        <v>514.13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62795.909999999996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5"/>
    </row>
    <row r="49" spans="1:13" ht="12.75">
      <c r="A49" t="s">
        <v>12</v>
      </c>
      <c r="F49" s="11">
        <f>(5197+6755)*1.302</f>
        <v>15561.504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(4000+1700)*1.302</f>
        <v>7421.400000000001</v>
      </c>
      <c r="J50" s="20">
        <v>12</v>
      </c>
      <c r="K50" s="20"/>
      <c r="L50" s="25"/>
      <c r="M50" s="25"/>
    </row>
    <row r="51" spans="1:13" ht="12.75">
      <c r="A51" s="55" t="s">
        <v>83</v>
      </c>
      <c r="B51" s="56"/>
      <c r="C51" s="56"/>
      <c r="D51" s="56"/>
      <c r="E51" s="57">
        <v>0</v>
      </c>
      <c r="F51" s="60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22982.904000000002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0.6</v>
      </c>
      <c r="E55" t="s">
        <v>14</v>
      </c>
      <c r="F55" s="5">
        <f>B55*D55</f>
        <v>384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384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6">
        <v>1958853</v>
      </c>
      <c r="D58">
        <v>222433.7</v>
      </c>
      <c r="E58">
        <v>2042.8</v>
      </c>
      <c r="F58" s="33">
        <f>C58/D58*E58</f>
        <v>17989.832064116184</v>
      </c>
      <c r="J58" s="20">
        <v>20</v>
      </c>
      <c r="K58" s="20"/>
      <c r="L58" s="25"/>
      <c r="M58" s="25"/>
    </row>
    <row r="59" spans="1:13" ht="12.75">
      <c r="A59" t="s">
        <v>20</v>
      </c>
      <c r="F59" s="33">
        <f>M20</f>
        <v>7089.572800800001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15968.613880800005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M64</f>
        <v>1729.3</v>
      </c>
      <c r="J62" s="20">
        <v>24</v>
      </c>
      <c r="K62" s="20"/>
      <c r="L62" s="25"/>
      <c r="M62" s="25"/>
    </row>
    <row r="63" spans="1:13" ht="12.75">
      <c r="A63" t="s">
        <v>23</v>
      </c>
      <c r="J63" s="20">
        <v>25</v>
      </c>
      <c r="K63" s="20"/>
      <c r="L63" s="25"/>
      <c r="M63" s="25"/>
    </row>
    <row r="64" spans="1:13" ht="12.75">
      <c r="A64" t="s">
        <v>24</v>
      </c>
      <c r="J64" s="20"/>
      <c r="K64" s="20"/>
      <c r="L64" s="30" t="s">
        <v>65</v>
      </c>
      <c r="M64" s="32">
        <f>SUM(M39:M63)</f>
        <v>1729.3</v>
      </c>
    </row>
    <row r="65" spans="1:6" ht="12.75">
      <c r="A65" s="43"/>
      <c r="B65" s="43">
        <v>2042.8</v>
      </c>
      <c r="C65" s="43" t="s">
        <v>13</v>
      </c>
      <c r="D65" s="44">
        <v>0.81</v>
      </c>
      <c r="E65" s="43" t="s">
        <v>14</v>
      </c>
      <c r="F65" s="44">
        <f>B65*D65</f>
        <v>1654.6680000000001</v>
      </c>
    </row>
    <row r="66" spans="1:6" ht="12.75">
      <c r="A66" s="62" t="s">
        <v>75</v>
      </c>
      <c r="B66" s="62"/>
      <c r="C66" s="62"/>
      <c r="D66" s="63"/>
      <c r="E66" s="62"/>
      <c r="F66" s="63">
        <v>6132.3</v>
      </c>
    </row>
    <row r="67" spans="1:6" ht="12.75">
      <c r="A67" s="53" t="s">
        <v>84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50564.28674571619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0.49</v>
      </c>
      <c r="E70" t="s">
        <v>14</v>
      </c>
      <c r="F70" s="11">
        <f>B70*D70</f>
        <v>1000.972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2.86</v>
      </c>
      <c r="E73" t="s">
        <v>14</v>
      </c>
      <c r="F73" s="11">
        <f>B73*D73</f>
        <v>5842.407999999999</v>
      </c>
    </row>
    <row r="74" spans="1:6" ht="12.75">
      <c r="A74" s="4" t="s">
        <v>29</v>
      </c>
      <c r="F74" s="31">
        <f>F70+F73</f>
        <v>6843.379999999999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5.44</v>
      </c>
      <c r="E77" t="s">
        <v>14</v>
      </c>
      <c r="F77" s="11">
        <f>B77*D77</f>
        <v>11112.832</v>
      </c>
    </row>
    <row r="78" spans="1:6" ht="12.75">
      <c r="A78" s="4" t="s">
        <v>32</v>
      </c>
      <c r="F78" s="31">
        <f>SUM(F77)</f>
        <v>11112.832</v>
      </c>
    </row>
    <row r="79" spans="1:6" ht="12.75">
      <c r="A79" s="58" t="s">
        <v>78</v>
      </c>
      <c r="B79" s="56"/>
      <c r="C79" s="56"/>
      <c r="D79" s="57">
        <v>0</v>
      </c>
      <c r="E79" s="56"/>
      <c r="F79" s="59">
        <f>D79*E33</f>
        <v>0</v>
      </c>
    </row>
    <row r="80" spans="1:8" ht="12.75">
      <c r="A80" s="1" t="s">
        <v>33</v>
      </c>
      <c r="B80" s="1"/>
      <c r="F80" s="31">
        <f>F52+F56+F68+F74+F78+F79</f>
        <v>91887.40274571619</v>
      </c>
      <c r="G80" s="7"/>
      <c r="H80" s="7"/>
    </row>
    <row r="81" spans="1:9" ht="12.75">
      <c r="A81" s="1" t="s">
        <v>76</v>
      </c>
      <c r="B81" s="34"/>
      <c r="C81" s="34">
        <v>0.058</v>
      </c>
      <c r="D81" s="1"/>
      <c r="E81" s="1"/>
      <c r="F81" s="31">
        <f>F80*5.8%</f>
        <v>5329.469359251539</v>
      </c>
      <c r="G81" s="7"/>
      <c r="H81" s="7"/>
      <c r="I81" s="7"/>
    </row>
    <row r="82" spans="1:9" ht="12.75">
      <c r="A82" s="1"/>
      <c r="B82" s="34" t="s">
        <v>128</v>
      </c>
      <c r="C82" s="34"/>
      <c r="D82" s="1"/>
      <c r="E82" s="51"/>
      <c r="F82" s="52">
        <f>4830.6+233</f>
        <v>5063.6</v>
      </c>
      <c r="G82" s="7"/>
      <c r="H82" s="7"/>
      <c r="I82" s="7"/>
    </row>
    <row r="83" spans="1:9" ht="12.75">
      <c r="A83" s="1"/>
      <c r="B83" s="34" t="s">
        <v>129</v>
      </c>
      <c r="C83" s="34"/>
      <c r="D83" s="1"/>
      <c r="E83" s="51"/>
      <c r="F83" s="52">
        <f>2*183.99</f>
        <v>367.98</v>
      </c>
      <c r="G83" s="7"/>
      <c r="H83" s="7"/>
      <c r="I83" s="7"/>
    </row>
    <row r="84" spans="1:9" ht="12.75">
      <c r="A84" s="1"/>
      <c r="B84" s="34" t="s">
        <v>130</v>
      </c>
      <c r="C84" s="34"/>
      <c r="D84" s="1"/>
      <c r="E84" s="51"/>
      <c r="F84" s="52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102648.45210496773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136</v>
      </c>
    </row>
    <row r="87" spans="1:6" ht="12.75">
      <c r="A87" s="13"/>
      <c r="B87" s="38">
        <v>45536</v>
      </c>
      <c r="C87" s="39">
        <v>-1554125</v>
      </c>
      <c r="D87" s="41">
        <f>F44</f>
        <v>62795.909999999996</v>
      </c>
      <c r="E87" s="41">
        <f>F85</f>
        <v>102648.45210496773</v>
      </c>
      <c r="F87" s="42">
        <f>C87+D87-E87</f>
        <v>-1593977.5421049679</v>
      </c>
    </row>
    <row r="89" spans="1:6" ht="13.5" thickBot="1">
      <c r="A89" t="s">
        <v>112</v>
      </c>
      <c r="C89" s="48" t="s">
        <v>135</v>
      </c>
      <c r="D89" s="8" t="s">
        <v>113</v>
      </c>
      <c r="E89" s="48">
        <v>45230</v>
      </c>
      <c r="F89" t="s">
        <v>114</v>
      </c>
    </row>
    <row r="90" spans="1:7" ht="13.5" thickBot="1">
      <c r="A90" t="s">
        <v>115</v>
      </c>
      <c r="F90" s="49">
        <f>E87</f>
        <v>102648.45210496773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2023-01-12T17:03:12Z</cp:lastPrinted>
  <dcterms:created xsi:type="dcterms:W3CDTF">2008-08-18T07:30:19Z</dcterms:created>
  <dcterms:modified xsi:type="dcterms:W3CDTF">2024-01-17T11:25:52Z</dcterms:modified>
  <cp:category/>
  <cp:version/>
  <cp:contentType/>
  <cp:contentStatus/>
</cp:coreProperties>
</file>