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<sst xmlns="http://schemas.openxmlformats.org/spreadsheetml/2006/main" count="168" uniqueCount="144">
  <si>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</si>
  <si>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</si>
  <si>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</si>
  <si>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</si>
  <si>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</si>
  <si>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</si>
  <si>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</si>
  <si>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</si>
  <si>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</si>
  <si>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</si>
  <si>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</si>
  <si>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</si>
  <si>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</si>
  <si>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</si>
  <si>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</si>
  <si>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</si>
  <si>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</si>
  <si>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</si>
  <si>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</si>
  <si>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</si>
  <si>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</si>
  <si>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</si>
  <si>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</si>
  <si>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</si>
  <si>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</si>
  <si>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</si>
  <si>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</si>
  <si>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</si>
  <si>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</si>
  <si>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</si>
  <si>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</si>
  <si>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</si>
  <si>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</si>
  <si>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</si>
  <si>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</si>
  <si>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</si>
  <si>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</si>
  <si>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</si>
  <si>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</si>
  <si>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</si>
  <si>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</si>
  <si>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</si>
  <si>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</si>
  <si>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</si>
  <si>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</si>
  <si>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</si>
  <si>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</si>
  <si>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</si>
  <si>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</si>
  <si>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</si>
  <si>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</si>
  <si>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</si>
  <si>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</si>
  <si>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</si>
  <si>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</si>
  <si>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</si>
  <si>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</si>
  <si>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</si>
  <si>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</si>
  <si>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</si>
  <si>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</si>
  <si>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</si>
  <si>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</si>
  <si>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</si>
  <si>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</si>
  <si>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</si>
  <si>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</si>
  <si>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</si>
  <si>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</si>
  <si>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</si>
  <si>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</si>
  <si>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</si>
  <si>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</si>
  <si>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</si>
  <si>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</si>
  <si>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</si>
  <si>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</si>
  <si>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</si>
  <si>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</si>
  <si>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</si>
  <si>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</si>
  <si>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</si>
  <si>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</si>
  <si>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</si>
  <si>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</si>
  <si>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</si>
  <si>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</si>
  <si>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</si>
  <si>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</si>
  <si>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</si>
  <si>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</si>
  <si>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</si>
  <si>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</si>
  <si>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</si>
  <si>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</si>
  <si>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</si>
  <si>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</si>
  <si>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</si>
  <si>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</si>
  <si>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</si>
  <si>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</si>
  <si>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</si>
  <si>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</si>
  <si>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</si>
  <si>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</si>
  <si>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</si>
  <si>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</si>
  <si>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</si>
  <si>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</si>
  <si>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</si>
  <si>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</si>
  <si>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</si>
  <si>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</si>
  <si>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</si>
  <si>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</si>
  <si>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</si>
  <si>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</si>
  <si>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</si>
  <si>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</si>
  <si>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</si>
  <si>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</si>
  <si>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</si>
  <si>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</si>
  <si>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</si>
  <si>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</si>
  <si>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</si>
  <si>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</si>
  <si>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</si>
  <si>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</si>
  <si>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</si>
  <si>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</si>
  <si>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ЭР-Телеком)</t>
  </si>
  <si>
    <t>декабря</t>
  </si>
  <si>
    <t>за   ноябрь-декабрь  2023 г.</t>
  </si>
  <si>
    <t>01.11.2023г.</t>
  </si>
  <si>
    <t>ост.на 01.01</t>
  </si>
  <si>
    <t>смена светильника (1шт) п-д1</t>
  </si>
  <si>
    <t>светильник</t>
  </si>
  <si>
    <t>1шт</t>
  </si>
  <si>
    <t xml:space="preserve">уст-ка ручки на окно  (10шт) л/пл </t>
  </si>
  <si>
    <t>ручка пластиковая</t>
  </si>
  <si>
    <t>10шт</t>
  </si>
  <si>
    <t>смена светильника (1шт) п-д2</t>
  </si>
  <si>
    <t>всетильник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</si>
</sst>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126</v>
      </c>
    </row>
    <row r="2" spans="3:11" ht="12.75">
      <c r="C2" s="1" t="s">
        <v>84</v>
      </c>
      <c r="D2" s="8">
        <v>11</v>
      </c>
      <c r="E2" s="62">
        <v>12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1229.4056880000003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1570.9072680000004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7">
        <v>0.89</v>
      </c>
      <c r="M24" s="31">
        <f aca="true" t="shared" si="1" ref="M24:M35">L24*524.58*1.302*1.15</f>
        <v>699.0537342599999</v>
      </c>
    </row>
    <row r="25" spans="1:13" ht="12.75">
      <c r="A25" t="s">
        <v>105</v>
      </c>
      <c r="J25" s="20">
        <v>2</v>
      </c>
      <c r="K25" s="20" t="s">
        <v>139</v>
      </c>
      <c r="L25" s="47">
        <f>10*0.5</f>
        <v>5</v>
      </c>
      <c r="M25" s="31">
        <f t="shared" si="1"/>
        <v>3927.26817</v>
      </c>
    </row>
    <row r="26" spans="1:13" ht="12.75">
      <c r="A26" t="s">
        <v>106</v>
      </c>
      <c r="J26" s="20">
        <v>3</v>
      </c>
      <c r="K26" s="20" t="s">
        <v>142</v>
      </c>
      <c r="L26" s="47">
        <v>0.891</v>
      </c>
      <c r="M26" s="31">
        <f t="shared" si="1"/>
        <v>699.839187894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6.781</v>
      </c>
      <c r="M36" s="32">
        <f>SUM(M24:M35)</f>
        <v>5326.161092154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117154.86-1602.87</f>
        <v>115551.99</v>
      </c>
      <c r="J40" s="20">
        <v>1</v>
      </c>
      <c r="K40" s="20" t="s">
        <v>137</v>
      </c>
      <c r="L40" s="25" t="s">
        <v>138</v>
      </c>
      <c r="M40" s="25">
        <v>495</v>
      </c>
    </row>
    <row r="41" spans="1:13" ht="12.75">
      <c r="A41" t="s">
        <v>7</v>
      </c>
      <c r="F41" s="5">
        <v>110127.98</v>
      </c>
      <c r="J41" s="20">
        <v>2</v>
      </c>
      <c r="K41" s="20" t="s">
        <v>140</v>
      </c>
      <c r="L41" s="23" t="s">
        <v>141</v>
      </c>
      <c r="M41" s="23">
        <v>650</v>
      </c>
    </row>
    <row r="42" spans="2:13" ht="12.75">
      <c r="B42" t="s">
        <v>8</v>
      </c>
      <c r="F42" s="9">
        <f>F41/F40</f>
        <v>0.9530600035533788</v>
      </c>
      <c r="J42" s="20">
        <v>3</v>
      </c>
      <c r="K42" s="20" t="s">
        <v>143</v>
      </c>
      <c r="L42" s="23" t="s">
        <v>138</v>
      </c>
      <c r="M42" s="23">
        <v>495</v>
      </c>
    </row>
    <row r="43" spans="1:13" ht="12.75">
      <c r="A43" t="s">
        <v>131</v>
      </c>
      <c r="F43" s="11">
        <f>400+300+400</f>
        <v>1100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111227.98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(9050+9050)*1.302</f>
        <v>23566.2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(2450+2450)*1.302</f>
        <v>6379.8</v>
      </c>
      <c r="J50" s="20">
        <v>11</v>
      </c>
      <c r="K50" s="20"/>
      <c r="L50" s="23"/>
      <c r="M50" s="23"/>
    </row>
    <row r="51" spans="1:13" ht="12.75">
      <c r="A51" s="56" t="s">
        <v>82</v>
      </c>
      <c r="B51" s="57"/>
      <c r="C51" s="57"/>
      <c r="D51" s="57"/>
      <c r="E51" s="58">
        <v>1.11</v>
      </c>
      <c r="F51" s="59">
        <f>E51*E33</f>
        <v>3107.3340000000003</v>
      </c>
      <c r="J51" s="20">
        <v>12</v>
      </c>
      <c r="K51" s="20"/>
      <c r="L51" s="25"/>
      <c r="M51" s="47"/>
    </row>
    <row r="52" spans="1:13" ht="12.75">
      <c r="A52" s="10" t="s">
        <v>34</v>
      </c>
      <c r="D52" s="5"/>
      <c r="F52" s="33">
        <f>F49+F50+F51</f>
        <v>33053.334</v>
      </c>
      <c r="J52" s="20">
        <v>13</v>
      </c>
      <c r="K52" s="20"/>
      <c r="L52" s="25"/>
      <c r="M52" s="25"/>
    </row>
    <row r="53" spans="1:13" ht="12.75">
      <c r="A53" s="4" t="s">
        <v>16</v>
      </c>
      <c r="D53" s="5"/>
      <c r="J53" s="20">
        <v>14</v>
      </c>
      <c r="K53" s="20"/>
      <c r="L53" s="25"/>
      <c r="M53" s="47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s="57" t="s">
        <v>74</v>
      </c>
      <c r="B55" s="57">
        <v>0</v>
      </c>
      <c r="C55" s="57" t="s">
        <v>13</v>
      </c>
      <c r="D55" s="58">
        <v>0.6</v>
      </c>
      <c r="E55" s="57" t="s">
        <v>14</v>
      </c>
      <c r="F55" s="59">
        <v>0</v>
      </c>
      <c r="J55" s="20">
        <v>16</v>
      </c>
      <c r="K55" s="20"/>
      <c r="L55" s="25"/>
      <c r="M55" s="25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34" t="s">
        <v>65</v>
      </c>
      <c r="M57" s="35">
        <f>SUM(M40:M56)</f>
        <v>1640</v>
      </c>
    </row>
    <row r="58" spans="1:6" ht="12.75">
      <c r="A58" t="s">
        <v>19</v>
      </c>
      <c r="C58">
        <v>1958853</v>
      </c>
      <c r="D58">
        <v>222433.7</v>
      </c>
      <c r="E58">
        <v>3169.4</v>
      </c>
      <c r="F58" s="36">
        <f>C58/D58*E58</f>
        <v>27911.187460353354</v>
      </c>
    </row>
    <row r="59" spans="1:6" ht="12.75">
      <c r="A59" t="s">
        <v>20</v>
      </c>
      <c r="F59" s="36">
        <f>M20</f>
        <v>1570.9072680000004</v>
      </c>
    </row>
    <row r="60" spans="1:6" ht="12.75">
      <c r="A60" t="s">
        <v>21</v>
      </c>
      <c r="F60" s="11">
        <f>M36</f>
        <v>5326.161092154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22</v>
      </c>
      <c r="F62" s="5">
        <f>M57</f>
        <v>1640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0.94</v>
      </c>
      <c r="E65" t="s">
        <v>14</v>
      </c>
      <c r="F65" s="46">
        <f>B65*D65</f>
        <v>2631.436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0.8</v>
      </c>
      <c r="E67" s="57"/>
      <c r="F67" s="59">
        <f>D67*E33</f>
        <v>2239.52</v>
      </c>
    </row>
    <row r="68" spans="1:6" ht="12.75">
      <c r="A68" s="10" t="s">
        <v>25</v>
      </c>
      <c r="B68" s="10"/>
      <c r="C68" s="10"/>
      <c r="F68" s="33">
        <f>SUM(F58:F67)</f>
        <v>42100.41182050735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0.49</v>
      </c>
      <c r="E70" t="s">
        <v>14</v>
      </c>
      <c r="F70" s="46">
        <f>B70*D70</f>
        <v>1371.7060000000001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2.56</v>
      </c>
      <c r="E73" t="s">
        <v>14</v>
      </c>
      <c r="F73" s="11">
        <f>B73*D73</f>
        <v>7166.464</v>
      </c>
    </row>
    <row r="74" spans="1:6" ht="12.75">
      <c r="A74" s="10" t="s">
        <v>29</v>
      </c>
      <c r="F74" s="33">
        <f>F70+F73</f>
        <v>8538.17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6.31</v>
      </c>
      <c r="E77" t="s">
        <v>14</v>
      </c>
      <c r="F77" s="11">
        <f>B77*D77</f>
        <v>17664.214</v>
      </c>
    </row>
    <row r="78" spans="1:6" ht="12.75">
      <c r="A78" s="10" t="s">
        <v>32</v>
      </c>
      <c r="F78" s="33">
        <f>SUM(F77)</f>
        <v>17664.214</v>
      </c>
    </row>
    <row r="79" spans="1:6" ht="12.75">
      <c r="A79" s="60" t="s">
        <v>77</v>
      </c>
      <c r="B79" s="57"/>
      <c r="C79" s="57"/>
      <c r="D79" s="58">
        <v>2.26</v>
      </c>
      <c r="E79" s="57"/>
      <c r="F79" s="61">
        <f>D79*E33</f>
        <v>6326.643999999999</v>
      </c>
    </row>
    <row r="80" spans="1:6" ht="12.75">
      <c r="A80" s="1" t="s">
        <v>33</v>
      </c>
      <c r="B80" s="1"/>
      <c r="F80" s="33">
        <f>F52+F56+F68+F74+F78+F79</f>
        <v>107682.77382050734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6245.600881589426</v>
      </c>
      <c r="I81" s="7"/>
    </row>
    <row r="82" spans="1:9" ht="12.75">
      <c r="A82" s="1"/>
      <c r="B82" s="37" t="s">
        <v>127</v>
      </c>
      <c r="C82" s="37"/>
      <c r="D82" s="52"/>
      <c r="E82" s="53"/>
      <c r="F82" s="54">
        <f>7399.26+7391.4</f>
        <v>14790.66</v>
      </c>
      <c r="I82" s="7"/>
    </row>
    <row r="83" spans="1:9" ht="12.75">
      <c r="A83" s="1"/>
      <c r="B83" s="37" t="s">
        <v>128</v>
      </c>
      <c r="C83" s="37"/>
      <c r="D83" s="1"/>
      <c r="E83" s="55"/>
      <c r="F83" s="54">
        <f>7519.8+4137.4</f>
        <v>11657.2</v>
      </c>
      <c r="I83" s="7"/>
    </row>
    <row r="84" spans="1:9" ht="12.75">
      <c r="A84" s="1"/>
      <c r="B84" s="37" t="s">
        <v>129</v>
      </c>
      <c r="C84" s="37"/>
      <c r="D84" s="1"/>
      <c r="E84" s="53"/>
      <c r="F84" s="54">
        <f>0+1036.4</f>
        <v>1036.4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141412.63470209678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135</v>
      </c>
    </row>
    <row r="87" spans="1:6" ht="12.75">
      <c r="A87" s="13"/>
      <c r="B87" s="40">
        <v>45597</v>
      </c>
      <c r="C87" s="41">
        <v>-459441</v>
      </c>
      <c r="D87" s="44">
        <f>F44</f>
        <v>111227.98</v>
      </c>
      <c r="E87" s="44">
        <f>F85</f>
        <v>141412.63470209678</v>
      </c>
      <c r="F87" s="45">
        <f>C87+D87-E87</f>
        <v>-489625.6547020968</v>
      </c>
    </row>
    <row r="89" spans="1:6" ht="13.5" thickBot="1">
      <c r="A89" t="s">
        <v>110</v>
      </c>
      <c r="C89" s="50" t="s">
        <v>134</v>
      </c>
      <c r="D89" s="8" t="s">
        <v>111</v>
      </c>
      <c r="E89" s="50">
        <v>45291</v>
      </c>
      <c r="F89" t="s">
        <v>112</v>
      </c>
    </row>
    <row r="90" spans="1:7" ht="13.5" thickBot="1">
      <c r="A90" t="s">
        <v>113</v>
      </c>
      <c r="F90" s="51">
        <f>E87</f>
        <v>141412.63470209678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2023-01-12T16:37:08Z</cp:lastPrinted>
  <dcterms:created xsi:type="dcterms:W3CDTF">2008-08-18T07:30:19Z</dcterms:created>
  <dcterms:modified xsi:type="dcterms:W3CDTF">2024-02-27T07:59:08Z</dcterms:modified>
  <cp:category/>
  <cp:version/>
  <cp:contentType/>
  <cp:contentStatus/>
</cp:coreProperties>
</file>