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<sst xmlns="http://schemas.openxmlformats.org/spreadsheetml/2006/main" count="176" uniqueCount="149">
  <si>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</si>
  <si>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</si>
  <si>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</si>
  <si>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</si>
  <si>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</si>
  <si>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</si>
  <si>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</si>
  <si>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</si>
  <si>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</si>
  <si>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</si>
  <si>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</si>
  <si>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</si>
  <si>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</si>
  <si>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</si>
  <si>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</si>
  <si>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</si>
  <si>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</si>
  <si>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</si>
  <si>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</si>
  <si>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</si>
  <si>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</si>
  <si>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4) Аварийная служба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</si>
  <si>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</si>
  <si>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</si>
  <si>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</si>
  <si>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</si>
  <si>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</si>
  <si>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</si>
  <si>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</si>
  <si>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</si>
  <si>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</si>
  <si>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</si>
  <si>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</si>
  <si>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</si>
  <si>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</si>
  <si>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</si>
  <si>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</si>
  <si>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</si>
  <si>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</si>
  <si>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</si>
  <si>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</si>
  <si>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</si>
  <si>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</si>
  <si>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</si>
  <si>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</si>
  <si>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</si>
  <si>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</si>
  <si>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</si>
  <si>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</si>
  <si>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</si>
  <si>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</si>
  <si>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</si>
  <si>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</si>
  <si>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</si>
  <si>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</si>
  <si>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</si>
  <si>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</si>
  <si>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</si>
  <si>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</si>
  <si>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</si>
  <si>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</si>
  <si>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</si>
  <si>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Текущий ремонт</t>
  </si>
  <si>
    <t>4. Общепроизводственные расходы</t>
  </si>
  <si>
    <t>5. Общехозяйственные расходы</t>
  </si>
  <si>
    <t xml:space="preserve">     ИТОГО по 3 разделу</t>
  </si>
  <si>
    <t>ИТОГО по 4 разделу</t>
  </si>
  <si>
    <t xml:space="preserve">ИТОГО по 5 разделу </t>
  </si>
  <si>
    <t xml:space="preserve">   Учет затрат по текущему ремонту по ул. Белякова д.28</t>
  </si>
  <si>
    <t>остаток</t>
  </si>
  <si>
    <t>на</t>
  </si>
  <si>
    <t>поступило</t>
  </si>
  <si>
    <t>израсх.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</si>
  <si>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</si>
  <si>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</si>
  <si>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</si>
  <si>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</si>
  <si>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</si>
  <si>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</si>
  <si>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</si>
  <si>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</si>
  <si>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</si>
  <si>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</si>
  <si>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</si>
  <si>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</si>
  <si>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</si>
  <si>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</si>
  <si>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</si>
  <si>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</si>
  <si>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</si>
  <si>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</si>
  <si>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</si>
  <si>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</si>
  <si>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</si>
  <si>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</si>
  <si>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</si>
  <si>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</si>
  <si>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</si>
  <si>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</si>
  <si>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</si>
  <si>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</si>
  <si>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</si>
  <si>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</si>
  <si>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</si>
  <si>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</si>
  <si>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</si>
  <si>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</si>
  <si>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</si>
  <si>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</si>
  <si>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</si>
  <si>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</si>
  <si>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</si>
  <si>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</si>
  <si>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</si>
  <si>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</si>
  <si>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</si>
  <si>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</si>
  <si>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</si>
  <si>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</si>
  <si>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</si>
  <si>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</si>
  <si>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</si>
  <si>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</si>
  <si>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</si>
  <si>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</si>
  <si>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</si>
  <si>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</si>
  <si>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</si>
  <si>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</si>
  <si>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ВДГО</t>
  </si>
  <si>
    <t>2023 г.</t>
  </si>
  <si>
    <t>1.2 Аренда (Ростелеком, МТС, ТТК)</t>
  </si>
  <si>
    <t>апреля</t>
  </si>
  <si>
    <t>за   март-апрель  2023 г.</t>
  </si>
  <si>
    <t>01.03.2023г.</t>
  </si>
  <si>
    <t>ост.на 01.05</t>
  </si>
  <si>
    <t xml:space="preserve">смена труб д 110 пвх (4мп) </t>
  </si>
  <si>
    <t>труба д 110 2мп</t>
  </si>
  <si>
    <t>1шт</t>
  </si>
  <si>
    <t>2шт</t>
  </si>
  <si>
    <t>труба д 110 1мп</t>
  </si>
  <si>
    <t>крестовина</t>
  </si>
  <si>
    <t>манжета</t>
  </si>
  <si>
    <t xml:space="preserve">патрубок </t>
  </si>
  <si>
    <t>смена ламп (4шт) п-д4,5</t>
  </si>
  <si>
    <t>лампа</t>
  </si>
  <si>
    <t>4шт</t>
  </si>
  <si>
    <t>смена светильника (1шт) п-д4</t>
  </si>
  <si>
    <t>светильник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</si>
</sst>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0">
      <selection activeCell="M54" sqref="M54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84</v>
      </c>
      <c r="D2" s="8">
        <v>3</v>
      </c>
      <c r="E2" s="63">
        <v>4</v>
      </c>
      <c r="K2" s="5" t="s">
        <v>133</v>
      </c>
    </row>
    <row r="3" spans="1:13" ht="12.75">
      <c r="A3" t="s">
        <v>85</v>
      </c>
      <c r="J3" s="14" t="s">
        <v>31</v>
      </c>
      <c r="K3" s="29" t="s">
        <v>56</v>
      </c>
      <c r="L3" s="22" t="s">
        <v>34</v>
      </c>
      <c r="M3" s="22" t="s">
        <v>37</v>
      </c>
    </row>
    <row r="4" spans="1:13" ht="12.75">
      <c r="A4" t="s">
        <v>86</v>
      </c>
      <c r="J4" s="15" t="s">
        <v>32</v>
      </c>
      <c r="K4" s="21" t="s">
        <v>33</v>
      </c>
      <c r="L4" s="21" t="s">
        <v>35</v>
      </c>
      <c r="M4" s="21" t="s">
        <v>38</v>
      </c>
    </row>
    <row r="5" spans="5:13" ht="12.75">
      <c r="E5" s="8">
        <v>30</v>
      </c>
      <c r="F5" s="8" t="s">
        <v>132</v>
      </c>
      <c r="G5" s="8" t="s">
        <v>130</v>
      </c>
      <c r="J5" s="15"/>
      <c r="K5" s="15"/>
      <c r="L5" s="21" t="s">
        <v>36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L6*524.58*1.302</f>
        <v>0</v>
      </c>
    </row>
    <row r="7" spans="2:13" ht="12.75">
      <c r="B7" t="s">
        <v>88</v>
      </c>
      <c r="C7" s="1" t="s">
        <v>89</v>
      </c>
      <c r="D7" s="8">
        <v>28</v>
      </c>
      <c r="J7" s="14">
        <v>2</v>
      </c>
      <c r="K7" s="14" t="s">
        <v>39</v>
      </c>
      <c r="L7" s="14"/>
      <c r="M7" s="47">
        <f aca="true" t="shared" si="0" ref="M7:M19">L7*524.58*1.302</f>
        <v>0</v>
      </c>
    </row>
    <row r="8" spans="10:13" ht="12.75">
      <c r="J8" s="15"/>
      <c r="K8" s="15" t="s">
        <v>40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41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42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44</v>
      </c>
      <c r="L11" s="23">
        <v>3.72</v>
      </c>
      <c r="M11" s="47">
        <f t="shared" si="0"/>
        <v>2540.7717552000004</v>
      </c>
    </row>
    <row r="12" spans="5:13" ht="12.75">
      <c r="E12" t="s">
        <v>93</v>
      </c>
      <c r="J12" s="14">
        <v>4</v>
      </c>
      <c r="K12" s="17" t="s">
        <v>43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3.72</v>
      </c>
      <c r="M13" s="47">
        <f t="shared" si="0"/>
        <v>2540.7717552000004</v>
      </c>
    </row>
    <row r="14" spans="1:13" ht="12.75">
      <c r="A14" t="s">
        <v>95</v>
      </c>
      <c r="J14" s="20">
        <v>5</v>
      </c>
      <c r="K14" s="19" t="s">
        <v>45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46</v>
      </c>
      <c r="L15" s="22"/>
      <c r="M15" s="47">
        <f t="shared" si="0"/>
        <v>0</v>
      </c>
    </row>
    <row r="16" spans="5:13" ht="12.75">
      <c r="E16" t="s">
        <v>97</v>
      </c>
      <c r="J16" s="15" t="s">
        <v>47</v>
      </c>
      <c r="K16" s="26" t="s">
        <v>48</v>
      </c>
      <c r="L16" s="21">
        <v>0</v>
      </c>
      <c r="M16" s="47">
        <f t="shared" si="0"/>
        <v>0</v>
      </c>
    </row>
    <row r="17" spans="5:13" ht="12.75">
      <c r="E17" t="s">
        <v>98</v>
      </c>
      <c r="J17" s="15" t="s">
        <v>49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51</v>
      </c>
      <c r="K18" s="26" t="s">
        <v>50</v>
      </c>
      <c r="L18" s="21">
        <v>2.25</v>
      </c>
      <c r="M18" s="47">
        <f t="shared" si="0"/>
        <v>1536.7571100000002</v>
      </c>
    </row>
    <row r="19" spans="1:13" ht="12.75">
      <c r="A19" t="s">
        <v>100</v>
      </c>
      <c r="J19" s="16" t="s">
        <v>80</v>
      </c>
      <c r="K19" s="18" t="s">
        <v>52</v>
      </c>
      <c r="L19" s="23">
        <v>0.5</v>
      </c>
      <c r="M19" s="47">
        <f t="shared" si="0"/>
        <v>341.50158000000005</v>
      </c>
    </row>
    <row r="20" spans="1:13" ht="12.75">
      <c r="A20" t="s">
        <v>101</v>
      </c>
      <c r="J20" s="20"/>
      <c r="K20" s="27" t="s">
        <v>53</v>
      </c>
      <c r="L20" s="28">
        <f>SUM(L6:L19)</f>
        <v>10.190000000000001</v>
      </c>
      <c r="M20" s="33">
        <f>SUM(M6:M19)</f>
        <v>6959.802200400001</v>
      </c>
    </row>
    <row r="21" spans="1:11" ht="12.75">
      <c r="A21" t="s">
        <v>125</v>
      </c>
      <c r="K21" s="1" t="s">
        <v>54</v>
      </c>
    </row>
    <row r="22" spans="1:13" ht="12.75">
      <c r="A22" t="s">
        <v>102</v>
      </c>
      <c r="J22" s="22" t="s">
        <v>31</v>
      </c>
      <c r="K22" s="14"/>
      <c r="L22" s="22" t="s">
        <v>34</v>
      </c>
      <c r="M22" s="22" t="s">
        <v>37</v>
      </c>
    </row>
    <row r="23" spans="1:13" ht="12.75">
      <c r="A23" t="s">
        <v>103</v>
      </c>
      <c r="J23" s="23" t="s">
        <v>32</v>
      </c>
      <c r="K23" s="23" t="s">
        <v>33</v>
      </c>
      <c r="L23" s="23" t="s">
        <v>55</v>
      </c>
      <c r="M23" s="23" t="s">
        <v>38</v>
      </c>
    </row>
    <row r="24" spans="1:13" ht="12.75">
      <c r="A24" t="s">
        <v>104</v>
      </c>
      <c r="J24" s="20">
        <v>1</v>
      </c>
      <c r="K24" s="20" t="s">
        <v>136</v>
      </c>
      <c r="L24" s="47">
        <f>0.04*146.9</f>
        <v>5.876</v>
      </c>
      <c r="M24" s="47">
        <f aca="true" t="shared" si="1" ref="M24:M42">L24*524.58*1.302</f>
        <v>4013.326568160001</v>
      </c>
    </row>
    <row r="25" spans="1:13" ht="12.75">
      <c r="A25" t="s">
        <v>105</v>
      </c>
      <c r="J25" s="20">
        <v>2</v>
      </c>
      <c r="K25" s="20" t="s">
        <v>144</v>
      </c>
      <c r="L25" s="54">
        <v>0.28</v>
      </c>
      <c r="M25" s="47">
        <f t="shared" si="1"/>
        <v>191.24088480000003</v>
      </c>
    </row>
    <row r="26" spans="1:13" ht="12.75">
      <c r="A26" t="s">
        <v>106</v>
      </c>
      <c r="J26" s="20">
        <v>3</v>
      </c>
      <c r="K26" s="20" t="s">
        <v>147</v>
      </c>
      <c r="L26" s="54">
        <v>0.891</v>
      </c>
      <c r="M26" s="47">
        <f t="shared" si="1"/>
        <v>608.55581556</v>
      </c>
    </row>
    <row r="27" spans="1:13" ht="12.75">
      <c r="A27" s="49" t="s">
        <v>107</v>
      </c>
      <c r="B27" s="49"/>
      <c r="C27" s="49"/>
      <c r="D27" s="49"/>
      <c r="E27" s="49"/>
      <c r="F27" s="49"/>
      <c r="G27" s="49"/>
      <c r="J27" s="20">
        <v>4</v>
      </c>
      <c r="K27" s="20"/>
      <c r="L27" s="54"/>
      <c r="M27" s="47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3"/>
      <c r="M28" s="47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5"/>
      <c r="L29" s="23"/>
      <c r="M29" s="47">
        <f t="shared" si="1"/>
        <v>0</v>
      </c>
    </row>
    <row r="30" spans="10:13" ht="12.75">
      <c r="J30" s="20">
        <v>7</v>
      </c>
      <c r="K30" s="20"/>
      <c r="L30" s="23"/>
      <c r="M30" s="47">
        <f t="shared" si="1"/>
        <v>0</v>
      </c>
    </row>
    <row r="31" spans="2:13" ht="12.75">
      <c r="B31" t="s">
        <v>0</v>
      </c>
      <c r="J31" s="20">
        <v>8</v>
      </c>
      <c r="K31" s="16"/>
      <c r="L31" s="23"/>
      <c r="M31" s="47">
        <f t="shared" si="1"/>
        <v>0</v>
      </c>
    </row>
    <row r="32" spans="10:13" ht="12.75">
      <c r="J32" s="20">
        <v>9</v>
      </c>
      <c r="K32" s="16"/>
      <c r="L32" s="23"/>
      <c r="M32" s="47">
        <f t="shared" si="1"/>
        <v>0</v>
      </c>
    </row>
    <row r="33" spans="1:13" ht="12.75">
      <c r="A33" t="s">
        <v>1</v>
      </c>
      <c r="E33">
        <v>3475.1</v>
      </c>
      <c r="F33" t="s">
        <v>61</v>
      </c>
      <c r="J33" s="20">
        <v>10</v>
      </c>
      <c r="K33" s="16"/>
      <c r="L33" s="23"/>
      <c r="M33" s="47">
        <f t="shared" si="1"/>
        <v>0</v>
      </c>
    </row>
    <row r="34" spans="1:13" ht="12.75">
      <c r="A34" t="s">
        <v>2</v>
      </c>
      <c r="E34">
        <v>930.7</v>
      </c>
      <c r="F34" t="s">
        <v>61</v>
      </c>
      <c r="J34" s="20">
        <v>11</v>
      </c>
      <c r="K34" s="16"/>
      <c r="L34" s="23"/>
      <c r="M34" s="47">
        <f t="shared" si="1"/>
        <v>0</v>
      </c>
    </row>
    <row r="35" spans="1:13" ht="12.75">
      <c r="A35" t="s">
        <v>3</v>
      </c>
      <c r="J35" s="20">
        <v>12</v>
      </c>
      <c r="K35" s="16"/>
      <c r="L35" s="23"/>
      <c r="M35" s="47">
        <f t="shared" si="1"/>
        <v>0</v>
      </c>
    </row>
    <row r="36" spans="1:13" ht="12.75">
      <c r="A36" t="s">
        <v>4</v>
      </c>
      <c r="E36">
        <v>480.4</v>
      </c>
      <c r="F36" t="s">
        <v>61</v>
      </c>
      <c r="J36" s="20">
        <v>13</v>
      </c>
      <c r="K36" s="16"/>
      <c r="L36" s="23"/>
      <c r="M36" s="47">
        <f t="shared" si="1"/>
        <v>0</v>
      </c>
    </row>
    <row r="37" spans="10:13" ht="12.75">
      <c r="J37" s="20">
        <v>14</v>
      </c>
      <c r="K37" s="16"/>
      <c r="L37" s="23"/>
      <c r="M37" s="47">
        <f t="shared" si="1"/>
        <v>0</v>
      </c>
    </row>
    <row r="38" spans="2:13" ht="12.75">
      <c r="B38" s="1" t="s">
        <v>5</v>
      </c>
      <c r="C38" s="1"/>
      <c r="J38" s="20">
        <v>15</v>
      </c>
      <c r="K38" s="16"/>
      <c r="L38" s="23"/>
      <c r="M38" s="47">
        <f t="shared" si="1"/>
        <v>0</v>
      </c>
    </row>
    <row r="39" spans="10:13" ht="12.75">
      <c r="J39" s="20">
        <v>16</v>
      </c>
      <c r="K39" s="16"/>
      <c r="L39" s="23"/>
      <c r="M39" s="47">
        <f t="shared" si="1"/>
        <v>0</v>
      </c>
    </row>
    <row r="40" spans="1:13" ht="12.75">
      <c r="A40" s="2" t="s">
        <v>6</v>
      </c>
      <c r="F40" s="11">
        <f>121006.22-2083.92</f>
        <v>118922.3</v>
      </c>
      <c r="J40" s="20">
        <v>17</v>
      </c>
      <c r="K40" s="16"/>
      <c r="L40" s="23"/>
      <c r="M40" s="47">
        <f t="shared" si="1"/>
        <v>0</v>
      </c>
    </row>
    <row r="41" spans="1:13" ht="12.75">
      <c r="A41" t="s">
        <v>7</v>
      </c>
      <c r="F41" s="5">
        <v>108295.7</v>
      </c>
      <c r="J41" s="20">
        <v>18</v>
      </c>
      <c r="K41" s="16"/>
      <c r="L41" s="23"/>
      <c r="M41" s="47">
        <f t="shared" si="1"/>
        <v>0</v>
      </c>
    </row>
    <row r="42" spans="2:13" ht="12.75">
      <c r="B42" t="s">
        <v>8</v>
      </c>
      <c r="F42" s="9">
        <f>F41/F40</f>
        <v>0.9106424951417859</v>
      </c>
      <c r="J42" s="20">
        <v>19</v>
      </c>
      <c r="K42" s="16"/>
      <c r="L42" s="23"/>
      <c r="M42" s="47">
        <f t="shared" si="1"/>
        <v>0</v>
      </c>
    </row>
    <row r="43" spans="1:13" ht="12.75">
      <c r="A43" s="49" t="s">
        <v>131</v>
      </c>
      <c r="B43" s="49"/>
      <c r="C43" s="49"/>
      <c r="D43" s="49"/>
      <c r="E43" s="49"/>
      <c r="F43" s="53">
        <f>400+300+400</f>
        <v>1100</v>
      </c>
      <c r="J43" s="20"/>
      <c r="K43" s="30" t="s">
        <v>53</v>
      </c>
      <c r="L43" s="28">
        <f>SUM(L24:L42)</f>
        <v>7.047000000000001</v>
      </c>
      <c r="M43" s="33">
        <f>SUM(M24:M42)</f>
        <v>4813.123268520001</v>
      </c>
    </row>
    <row r="44" spans="1:11" ht="12.75">
      <c r="A44" s="3" t="s">
        <v>9</v>
      </c>
      <c r="B44" s="3"/>
      <c r="C44" s="3"/>
      <c r="D44" s="3"/>
      <c r="E44" s="1"/>
      <c r="F44" s="8">
        <f>F41+F43</f>
        <v>109395.7</v>
      </c>
      <c r="K44" s="1" t="s">
        <v>57</v>
      </c>
    </row>
    <row r="45" spans="10:13" ht="12.75">
      <c r="J45" s="22" t="s">
        <v>31</v>
      </c>
      <c r="K45" s="22"/>
      <c r="L45" s="22" t="s">
        <v>58</v>
      </c>
      <c r="M45" s="22" t="s">
        <v>37</v>
      </c>
    </row>
    <row r="46" spans="2:13" ht="12.75">
      <c r="B46" s="1" t="s">
        <v>10</v>
      </c>
      <c r="C46" s="1"/>
      <c r="J46" s="23" t="s">
        <v>32</v>
      </c>
      <c r="K46" s="23" t="s">
        <v>33</v>
      </c>
      <c r="L46" s="23"/>
      <c r="M46" s="23" t="s">
        <v>59</v>
      </c>
    </row>
    <row r="47" spans="10:13" ht="12.75">
      <c r="J47" s="20">
        <v>1</v>
      </c>
      <c r="K47" s="45" t="s">
        <v>137</v>
      </c>
      <c r="L47" s="23" t="s">
        <v>138</v>
      </c>
      <c r="M47" s="54">
        <v>755.71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2</v>
      </c>
      <c r="K48" s="45" t="s">
        <v>140</v>
      </c>
      <c r="L48" s="23" t="s">
        <v>139</v>
      </c>
      <c r="M48" s="23">
        <f>2*450.9</f>
        <v>901.8</v>
      </c>
    </row>
    <row r="49" spans="1:13" ht="12.75">
      <c r="A49" t="s">
        <v>12</v>
      </c>
      <c r="F49" s="11">
        <f>(7100+7100)*1.302</f>
        <v>18488.4</v>
      </c>
      <c r="J49" s="20">
        <v>3</v>
      </c>
      <c r="K49" s="45" t="s">
        <v>141</v>
      </c>
      <c r="L49" s="23" t="s">
        <v>139</v>
      </c>
      <c r="M49" s="54">
        <f>2*400.38</f>
        <v>800.76</v>
      </c>
    </row>
    <row r="50" spans="1:13" ht="12.75">
      <c r="A50" s="6" t="s">
        <v>15</v>
      </c>
      <c r="F50" s="11">
        <f>(3050+3050)*1.302</f>
        <v>7942.200000000001</v>
      </c>
      <c r="J50" s="20">
        <v>4</v>
      </c>
      <c r="K50" s="45" t="s">
        <v>142</v>
      </c>
      <c r="L50" s="23" t="s">
        <v>138</v>
      </c>
      <c r="M50" s="54">
        <v>43</v>
      </c>
    </row>
    <row r="51" spans="1:13" ht="12.75">
      <c r="A51" s="59" t="s">
        <v>82</v>
      </c>
      <c r="B51" s="57"/>
      <c r="C51" s="57"/>
      <c r="D51" s="57"/>
      <c r="E51" s="60">
        <v>0</v>
      </c>
      <c r="F51" s="58">
        <f>E51*E33</f>
        <v>0</v>
      </c>
      <c r="J51" s="20">
        <v>5</v>
      </c>
      <c r="K51" s="45" t="s">
        <v>143</v>
      </c>
      <c r="L51" s="23" t="s">
        <v>138</v>
      </c>
      <c r="M51" s="54">
        <v>176</v>
      </c>
    </row>
    <row r="52" spans="1:13" ht="12.75">
      <c r="A52" s="4" t="s">
        <v>29</v>
      </c>
      <c r="F52" s="31">
        <f>F49+F50+F51</f>
        <v>26430.600000000002</v>
      </c>
      <c r="J52" s="20">
        <v>6</v>
      </c>
      <c r="K52" s="45" t="s">
        <v>145</v>
      </c>
      <c r="L52" s="23" t="s">
        <v>146</v>
      </c>
      <c r="M52" s="25">
        <f>4*18.3</f>
        <v>73.2</v>
      </c>
    </row>
    <row r="53" spans="1:13" ht="12.75">
      <c r="A53" s="4" t="s">
        <v>16</v>
      </c>
      <c r="J53" s="20">
        <v>7</v>
      </c>
      <c r="K53" s="45" t="s">
        <v>148</v>
      </c>
      <c r="L53" s="23" t="s">
        <v>138</v>
      </c>
      <c r="M53" s="23">
        <v>200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8</v>
      </c>
      <c r="K54" s="45"/>
      <c r="L54" s="23"/>
      <c r="M54" s="23"/>
    </row>
    <row r="55" spans="1:13" ht="12.75">
      <c r="A55" t="s">
        <v>78</v>
      </c>
      <c r="B55">
        <v>930.7</v>
      </c>
      <c r="C55" t="s">
        <v>13</v>
      </c>
      <c r="D55" s="5">
        <v>0.6</v>
      </c>
      <c r="E55" t="s">
        <v>14</v>
      </c>
      <c r="F55" s="11">
        <f>B55*D55</f>
        <v>558.42</v>
      </c>
      <c r="J55" s="20">
        <v>9</v>
      </c>
      <c r="K55" s="45"/>
      <c r="L55" s="23"/>
      <c r="M55" s="23"/>
    </row>
    <row r="56" spans="1:13" ht="12.75">
      <c r="A56" s="4" t="s">
        <v>17</v>
      </c>
      <c r="B56" s="10"/>
      <c r="C56" s="10"/>
      <c r="F56" s="31">
        <f>SUM(F54:F55)</f>
        <v>558.42</v>
      </c>
      <c r="J56" s="20">
        <v>10</v>
      </c>
      <c r="K56" s="45"/>
      <c r="L56" s="23"/>
      <c r="M56" s="23"/>
    </row>
    <row r="57" spans="1:13" ht="12.75">
      <c r="A57" s="4" t="s">
        <v>62</v>
      </c>
      <c r="B57" s="4"/>
      <c r="J57" s="20">
        <v>11</v>
      </c>
      <c r="K57" s="46"/>
      <c r="L57" s="23"/>
      <c r="M57" s="23"/>
    </row>
    <row r="58" spans="1:13" ht="12.75">
      <c r="A58" t="s">
        <v>18</v>
      </c>
      <c r="C58" s="48">
        <v>1960902</v>
      </c>
      <c r="D58">
        <v>222433.7</v>
      </c>
      <c r="E58">
        <v>3475.1</v>
      </c>
      <c r="F58" s="35">
        <f>C58/D58*E58</f>
        <v>30635.333315949876</v>
      </c>
      <c r="J58" s="20">
        <v>12</v>
      </c>
      <c r="K58" s="46"/>
      <c r="L58" s="25"/>
      <c r="M58" s="25"/>
    </row>
    <row r="59" spans="1:13" ht="12.75">
      <c r="A59" t="s">
        <v>19</v>
      </c>
      <c r="F59" s="35">
        <f>M20</f>
        <v>6959.802200400001</v>
      </c>
      <c r="J59" s="20">
        <v>13</v>
      </c>
      <c r="K59" s="46"/>
      <c r="L59" s="23"/>
      <c r="M59" s="23"/>
    </row>
    <row r="60" spans="1:13" ht="12.75">
      <c r="A60" t="s">
        <v>20</v>
      </c>
      <c r="F60" s="11">
        <f>M43</f>
        <v>4813.123268520001</v>
      </c>
      <c r="J60" s="20">
        <v>14</v>
      </c>
      <c r="K60" s="46"/>
      <c r="L60" s="23"/>
      <c r="M60" s="23"/>
    </row>
    <row r="61" spans="1:13" ht="12.75">
      <c r="A61" t="s">
        <v>21</v>
      </c>
      <c r="F61" s="5">
        <f>0*600*1.302</f>
        <v>0</v>
      </c>
      <c r="J61" s="20">
        <v>15</v>
      </c>
      <c r="K61" s="46"/>
      <c r="L61" s="23"/>
      <c r="M61" s="23"/>
    </row>
    <row r="62" spans="1:13" ht="12.75">
      <c r="A62" t="s">
        <v>22</v>
      </c>
      <c r="F62" s="11">
        <f>M73</f>
        <v>2950.47</v>
      </c>
      <c r="J62" s="20">
        <v>16</v>
      </c>
      <c r="K62" s="46"/>
      <c r="L62" s="23"/>
      <c r="M62" s="23"/>
    </row>
    <row r="63" spans="1:13" ht="12.75">
      <c r="A63" t="s">
        <v>23</v>
      </c>
      <c r="F63" s="5"/>
      <c r="J63" s="20">
        <v>17</v>
      </c>
      <c r="K63" s="46"/>
      <c r="L63" s="23"/>
      <c r="M63" s="23"/>
    </row>
    <row r="64" spans="1:13" ht="12.75">
      <c r="A64" t="s">
        <v>24</v>
      </c>
      <c r="F64" s="5"/>
      <c r="J64" s="20">
        <v>18</v>
      </c>
      <c r="K64" s="46"/>
      <c r="L64" s="23"/>
      <c r="M64" s="23"/>
    </row>
    <row r="65" spans="2:13" ht="12.75">
      <c r="B65">
        <v>3475.1</v>
      </c>
      <c r="C65" t="s">
        <v>13</v>
      </c>
      <c r="D65" s="11">
        <v>0.8</v>
      </c>
      <c r="E65" t="s">
        <v>14</v>
      </c>
      <c r="F65" s="11">
        <f>B65*D65</f>
        <v>2780.08</v>
      </c>
      <c r="J65" s="20">
        <v>19</v>
      </c>
      <c r="K65" s="46"/>
      <c r="L65" s="23"/>
      <c r="M65" s="23"/>
    </row>
    <row r="66" spans="1:13" ht="12.75">
      <c r="A66" s="57" t="s">
        <v>129</v>
      </c>
      <c r="B66" s="57"/>
      <c r="C66" s="57"/>
      <c r="D66" s="58"/>
      <c r="E66" s="57"/>
      <c r="F66" s="58">
        <v>0</v>
      </c>
      <c r="J66" s="20">
        <v>20</v>
      </c>
      <c r="K66" s="46"/>
      <c r="L66" s="23"/>
      <c r="M66" s="23"/>
    </row>
    <row r="67" spans="1:13" ht="12.75">
      <c r="A67" s="57" t="s">
        <v>83</v>
      </c>
      <c r="B67" s="57"/>
      <c r="C67" s="57"/>
      <c r="D67" s="58">
        <v>0</v>
      </c>
      <c r="E67" s="57"/>
      <c r="F67" s="58">
        <f>D67*E33</f>
        <v>0</v>
      </c>
      <c r="J67" s="20">
        <v>21</v>
      </c>
      <c r="K67" s="46"/>
      <c r="L67" s="23"/>
      <c r="M67" s="23"/>
    </row>
    <row r="68" spans="1:13" ht="12.75">
      <c r="A68" s="4" t="s">
        <v>65</v>
      </c>
      <c r="B68" s="10"/>
      <c r="C68" s="10"/>
      <c r="F68" s="31">
        <f>SUM(F58:F67)</f>
        <v>48138.808784869885</v>
      </c>
      <c r="J68" s="20">
        <v>22</v>
      </c>
      <c r="K68" s="46"/>
      <c r="L68" s="23"/>
      <c r="M68" s="23"/>
    </row>
    <row r="69" spans="1:13" ht="12.75">
      <c r="A69" s="4" t="s">
        <v>63</v>
      </c>
      <c r="F69" s="5"/>
      <c r="J69" s="20">
        <v>23</v>
      </c>
      <c r="K69" s="46"/>
      <c r="L69" s="23"/>
      <c r="M69" s="23"/>
    </row>
    <row r="70" spans="1:13" ht="12.75">
      <c r="A70" t="s">
        <v>25</v>
      </c>
      <c r="B70">
        <v>3475.1</v>
      </c>
      <c r="C70" t="s">
        <v>61</v>
      </c>
      <c r="D70" s="5">
        <v>0.49</v>
      </c>
      <c r="E70" t="s">
        <v>14</v>
      </c>
      <c r="F70" s="11">
        <f>B70*D70</f>
        <v>1702.799</v>
      </c>
      <c r="J70" s="20">
        <v>24</v>
      </c>
      <c r="K70" s="46"/>
      <c r="L70" s="23"/>
      <c r="M70" s="23"/>
    </row>
    <row r="71" spans="1:13" ht="12.75">
      <c r="A71" t="s">
        <v>26</v>
      </c>
      <c r="J71" s="20">
        <v>25</v>
      </c>
      <c r="K71" s="46"/>
      <c r="L71" s="23"/>
      <c r="M71" s="23"/>
    </row>
    <row r="72" spans="1:13" ht="12.75">
      <c r="A72" s="7" t="s">
        <v>73</v>
      </c>
      <c r="J72" s="20">
        <v>26</v>
      </c>
      <c r="K72" s="46"/>
      <c r="L72" s="23"/>
      <c r="M72" s="23"/>
    </row>
    <row r="73" spans="2:13" ht="12.75">
      <c r="B73">
        <v>3475.1</v>
      </c>
      <c r="C73" t="s">
        <v>13</v>
      </c>
      <c r="D73" s="11">
        <v>2.98</v>
      </c>
      <c r="E73" t="s">
        <v>14</v>
      </c>
      <c r="F73" s="11">
        <f>B73*D73</f>
        <v>10355.797999999999</v>
      </c>
      <c r="J73" s="16"/>
      <c r="K73" s="16"/>
      <c r="L73" s="34" t="s">
        <v>60</v>
      </c>
      <c r="M73" s="42">
        <f>SUM(M47:M72)</f>
        <v>2950.47</v>
      </c>
    </row>
    <row r="74" spans="1:6" ht="12.75">
      <c r="A74" s="10" t="s">
        <v>66</v>
      </c>
      <c r="F74" s="31">
        <f>F70+F73</f>
        <v>12058.596999999998</v>
      </c>
    </row>
    <row r="75" spans="1:11" ht="12.75">
      <c r="A75" s="4" t="s">
        <v>64</v>
      </c>
      <c r="K75" s="52"/>
    </row>
    <row r="76" spans="1:11" ht="12.75">
      <c r="A76" s="7" t="s">
        <v>27</v>
      </c>
      <c r="B76" s="7"/>
      <c r="C76" s="7"/>
      <c r="D76" s="7"/>
      <c r="E76" s="7"/>
      <c r="F76" s="7"/>
      <c r="K76" s="52"/>
    </row>
    <row r="77" spans="2:6" ht="12.75">
      <c r="B77">
        <v>3475.1</v>
      </c>
      <c r="C77" t="s">
        <v>13</v>
      </c>
      <c r="D77" s="11">
        <v>5.82</v>
      </c>
      <c r="E77" t="s">
        <v>14</v>
      </c>
      <c r="F77" s="11">
        <f>B77*D77</f>
        <v>20225.082000000002</v>
      </c>
    </row>
    <row r="78" spans="1:11" ht="12.75">
      <c r="A78" s="4" t="s">
        <v>67</v>
      </c>
      <c r="F78" s="31">
        <f>SUM(F77)</f>
        <v>20225.082000000002</v>
      </c>
      <c r="K78" s="52"/>
    </row>
    <row r="79" spans="1:11" ht="12.75">
      <c r="A79" s="61" t="s">
        <v>77</v>
      </c>
      <c r="B79" s="57"/>
      <c r="C79" s="57"/>
      <c r="D79" s="60">
        <v>0</v>
      </c>
      <c r="E79" s="57"/>
      <c r="F79" s="62">
        <f>D79*E33</f>
        <v>0</v>
      </c>
      <c r="K79" s="52"/>
    </row>
    <row r="80" spans="1:6" ht="12.75">
      <c r="A80" s="1" t="s">
        <v>28</v>
      </c>
      <c r="B80" s="1"/>
      <c r="F80" s="31">
        <f>F52+F56+F68+F74+F78+F79</f>
        <v>107411.50778486987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1">
        <f>F80*5.8%</f>
        <v>6229.867451522452</v>
      </c>
      <c r="I81" s="7"/>
    </row>
    <row r="82" spans="1:9" ht="12.75">
      <c r="A82" s="1"/>
      <c r="B82" s="36" t="s">
        <v>126</v>
      </c>
      <c r="C82" s="36"/>
      <c r="D82" s="1"/>
      <c r="E82" s="55"/>
      <c r="F82" s="56">
        <f>0+0</f>
        <v>0</v>
      </c>
      <c r="I82" s="7"/>
    </row>
    <row r="83" spans="1:9" ht="12.75">
      <c r="A83" s="1"/>
      <c r="B83" s="36" t="s">
        <v>127</v>
      </c>
      <c r="C83" s="36"/>
      <c r="D83" s="1"/>
      <c r="E83" s="55"/>
      <c r="F83" s="56">
        <f>707.15+707.15</f>
        <v>1414.3</v>
      </c>
      <c r="I83" s="7"/>
    </row>
    <row r="84" spans="1:9" ht="12.75">
      <c r="A84" s="1"/>
      <c r="B84" s="36" t="s">
        <v>128</v>
      </c>
      <c r="C84" s="36"/>
      <c r="D84" s="1"/>
      <c r="E84" s="55"/>
      <c r="F84" s="56">
        <f>3136.46+3136.46</f>
        <v>6272.92</v>
      </c>
      <c r="I84" s="7"/>
    </row>
    <row r="85" spans="1:6" ht="15">
      <c r="A85" s="12" t="s">
        <v>30</v>
      </c>
      <c r="B85" s="12"/>
      <c r="C85" s="12"/>
      <c r="D85" s="12"/>
      <c r="E85" s="12"/>
      <c r="F85" s="32">
        <f>F80+F81+F82+F83+F84</f>
        <v>121328.59523639233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135</v>
      </c>
    </row>
    <row r="87" spans="1:6" ht="12.75">
      <c r="A87" s="13"/>
      <c r="B87" s="39">
        <v>44986</v>
      </c>
      <c r="C87" s="40">
        <v>-1235364</v>
      </c>
      <c r="D87" s="43">
        <f>F44</f>
        <v>109395.7</v>
      </c>
      <c r="E87" s="43">
        <f>F85</f>
        <v>121328.59523639233</v>
      </c>
      <c r="F87" s="44">
        <f>C87+D87-E87</f>
        <v>-1247296.8952363923</v>
      </c>
    </row>
    <row r="89" spans="1:6" ht="13.5" thickBot="1">
      <c r="A89" t="s">
        <v>110</v>
      </c>
      <c r="C89" s="50" t="s">
        <v>134</v>
      </c>
      <c r="D89" s="8" t="s">
        <v>111</v>
      </c>
      <c r="E89" s="50">
        <v>45015</v>
      </c>
      <c r="F89" t="s">
        <v>112</v>
      </c>
    </row>
    <row r="90" spans="1:7" ht="13.5" thickBot="1">
      <c r="A90" t="s">
        <v>113</v>
      </c>
      <c r="F90" s="51">
        <f>E87</f>
        <v>121328.59523639233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2023-01-12T16:44:58Z</cp:lastPrinted>
  <dcterms:created xsi:type="dcterms:W3CDTF">2008-08-18T07:30:19Z</dcterms:created>
  <dcterms:modified xsi:type="dcterms:W3CDTF">2023-06-16T11:05:11Z</dcterms:modified>
  <cp:category/>
  <cp:version/>
  <cp:contentType/>
  <cp:contentStatus/>
</cp:coreProperties>
</file>