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<sst xmlns="http://schemas.openxmlformats.org/spreadsheetml/2006/main" count="184" uniqueCount="158">
  <si>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</si>
  <si>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</si>
  <si>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</si>
  <si>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</si>
  <si>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</si>
  <si>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</si>
  <si>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</si>
  <si>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</si>
  <si>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</si>
  <si>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</si>
  <si>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</si>
  <si>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</si>
  <si>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</si>
  <si>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</si>
  <si>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</si>
  <si>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</si>
  <si>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</si>
  <si>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</si>
  <si>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</si>
  <si>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</si>
  <si>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</si>
  <si>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</si>
  <si>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</si>
  <si>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</si>
  <si>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</si>
  <si>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</si>
  <si>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</si>
  <si>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</si>
  <si>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</si>
  <si>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</si>
  <si>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</si>
  <si>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</si>
  <si>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</si>
  <si>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</si>
  <si>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</si>
  <si>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</si>
  <si>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</si>
  <si>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</si>
  <si>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</si>
  <si>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</si>
  <si>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</si>
  <si>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</si>
  <si>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</si>
  <si>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</si>
  <si>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</si>
  <si>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</si>
  <si>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</si>
  <si>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</si>
  <si>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</si>
  <si>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</si>
  <si>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</si>
  <si>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</si>
  <si>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</si>
  <si>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</si>
  <si>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</si>
  <si>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</si>
  <si>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</si>
  <si>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</si>
  <si>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</si>
  <si>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</si>
  <si>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</si>
  <si>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</si>
  <si>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</si>
  <si>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</si>
  <si>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</si>
  <si>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</si>
  <si>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</si>
  <si>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</si>
  <si>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</si>
  <si>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</si>
  <si>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</si>
  <si>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</si>
  <si>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</si>
  <si>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</si>
  <si>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</si>
  <si>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</si>
  <si>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</si>
  <si>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</si>
  <si>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</si>
  <si>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</si>
  <si>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</si>
  <si>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</si>
  <si>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</si>
  <si>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</si>
  <si>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</si>
  <si>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</si>
  <si>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</si>
  <si>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</si>
  <si>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</si>
  <si>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</si>
  <si>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</si>
  <si>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</si>
  <si>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</si>
  <si>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</si>
  <si>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</si>
  <si>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</si>
  <si>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</si>
  <si>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</si>
  <si>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</si>
  <si>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</si>
  <si>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</si>
  <si>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</si>
  <si>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</si>
  <si>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</si>
  <si>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</si>
  <si>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</si>
  <si>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</si>
  <si>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</si>
  <si>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</si>
  <si>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</si>
  <si>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</si>
  <si>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</si>
  <si>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</si>
  <si>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</si>
  <si>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</si>
  <si>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</si>
  <si>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</si>
  <si>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</si>
  <si>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</si>
  <si>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</si>
  <si>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</si>
  <si>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</si>
  <si>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</si>
  <si>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</si>
  <si>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</si>
  <si>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</si>
  <si>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</si>
  <si>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</si>
  <si>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</si>
  <si>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</si>
  <si>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</si>
  <si>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</si>
  <si>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 МТС, Видикон)</t>
  </si>
  <si>
    <t>августа</t>
  </si>
  <si>
    <t>за   июль-август  2023 г.</t>
  </si>
  <si>
    <t>01.07.2023г.</t>
  </si>
  <si>
    <t>ост.на 01.09</t>
  </si>
  <si>
    <t>смена труб д 20 п.пр. (4мп) кв.39</t>
  </si>
  <si>
    <t>труба д 20 п.пр.</t>
  </si>
  <si>
    <t>4мп</t>
  </si>
  <si>
    <t>муфта паечная 20</t>
  </si>
  <si>
    <t>2шт</t>
  </si>
  <si>
    <t>американка 20</t>
  </si>
  <si>
    <t>муфта комб. 20</t>
  </si>
  <si>
    <t xml:space="preserve">смена ламп (1шт) </t>
  </si>
  <si>
    <t>лампа</t>
  </si>
  <si>
    <t>1шт</t>
  </si>
  <si>
    <t>смена патрона (1шт) эл.уз.</t>
  </si>
  <si>
    <t>патрон</t>
  </si>
  <si>
    <t>1шт29,84</t>
  </si>
  <si>
    <t>выключатель</t>
  </si>
  <si>
    <t>смена выключателя (1шт)</t>
  </si>
  <si>
    <t>снос аварийных деревьев (1шт)</t>
  </si>
  <si>
    <t>прочистка вентканалов, дымоходов. Пробивка отв.</t>
  </si>
  <si>
    <t>кирпич</t>
  </si>
  <si>
    <t>6шт</t>
  </si>
  <si>
    <t>цемент</t>
  </si>
  <si>
    <t>4кг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</si>
</sst>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52" sqref="M52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1.00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E2" s="60">
        <v>8</v>
      </c>
      <c r="K2" s="5" t="s">
        <v>134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5.31</v>
      </c>
      <c r="M14" s="47">
        <f t="shared" si="0"/>
        <v>3626.7467796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7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57</v>
      </c>
      <c r="L20" s="28">
        <f>SUM(L6:L19)</f>
        <v>6.89</v>
      </c>
      <c r="M20" s="32">
        <f>SUM(M6:M19)</f>
        <v>4705.8917724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137</v>
      </c>
      <c r="L24" s="47">
        <f>0.04*224.9</f>
        <v>8.996</v>
      </c>
      <c r="M24" s="47">
        <f aca="true" t="shared" si="1" ref="M24:M38">L24*524.58*1.302</f>
        <v>6144.29642736</v>
      </c>
    </row>
    <row r="25" spans="1:13" ht="12.75">
      <c r="A25" t="s">
        <v>105</v>
      </c>
      <c r="J25" s="20">
        <v>2</v>
      </c>
      <c r="K25" s="20" t="s">
        <v>144</v>
      </c>
      <c r="L25" s="47">
        <v>0.071</v>
      </c>
      <c r="M25" s="47">
        <f t="shared" si="1"/>
        <v>48.49322436</v>
      </c>
    </row>
    <row r="26" spans="1:13" ht="12.75">
      <c r="A26" t="s">
        <v>106</v>
      </c>
      <c r="J26" s="20">
        <v>3</v>
      </c>
      <c r="K26" s="20" t="s">
        <v>147</v>
      </c>
      <c r="L26" s="47">
        <v>0.396</v>
      </c>
      <c r="M26" s="47">
        <f t="shared" si="1"/>
        <v>270.46925136000004</v>
      </c>
    </row>
    <row r="27" spans="1:13" ht="12.75">
      <c r="A27" s="49" t="s">
        <v>107</v>
      </c>
      <c r="B27" s="49"/>
      <c r="C27" s="49"/>
      <c r="D27" s="49"/>
      <c r="E27" s="49"/>
      <c r="F27" s="49"/>
      <c r="G27" s="49"/>
      <c r="J27" s="20">
        <v>4</v>
      </c>
      <c r="K27" s="20" t="s">
        <v>151</v>
      </c>
      <c r="L27" s="25">
        <v>0.24</v>
      </c>
      <c r="M27" s="47">
        <f t="shared" si="1"/>
        <v>163.9207584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152</v>
      </c>
      <c r="L28" s="25">
        <v>4.16</v>
      </c>
      <c r="M28" s="47">
        <f t="shared" si="1"/>
        <v>2841.2931456000006</v>
      </c>
    </row>
    <row r="29" spans="1:13" ht="12.75">
      <c r="A29" t="s">
        <v>109</v>
      </c>
      <c r="B29" s="1"/>
      <c r="C29" s="8"/>
      <c r="D29" s="8"/>
      <c r="J29" s="20">
        <v>6</v>
      </c>
      <c r="K29" s="20" t="s">
        <v>153</v>
      </c>
      <c r="L29" s="25">
        <f>1.2*18.7+2.15</f>
        <v>24.589999999999996</v>
      </c>
      <c r="M29" s="47">
        <f t="shared" si="1"/>
        <v>16795.0477044</v>
      </c>
    </row>
    <row r="30" spans="10:13" ht="12.75">
      <c r="J30" s="20">
        <v>7</v>
      </c>
      <c r="K30" s="20"/>
      <c r="L30" s="25"/>
      <c r="M30" s="47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7">
        <f t="shared" si="1"/>
        <v>0</v>
      </c>
    </row>
    <row r="32" spans="10:13" ht="12.75">
      <c r="J32" s="20">
        <v>9</v>
      </c>
      <c r="K32" s="20"/>
      <c r="L32" s="25"/>
      <c r="M32" s="47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47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47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7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47">
        <f t="shared" si="1"/>
        <v>0</v>
      </c>
    </row>
    <row r="37" spans="10:13" ht="12.75">
      <c r="J37" s="20">
        <v>14</v>
      </c>
      <c r="K37" s="20"/>
      <c r="L37" s="25"/>
      <c r="M37" s="47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7">
        <f t="shared" si="1"/>
        <v>0</v>
      </c>
    </row>
    <row r="39" spans="10:13" ht="12.75">
      <c r="J39" s="20"/>
      <c r="K39" s="29" t="s">
        <v>57</v>
      </c>
      <c r="L39" s="32">
        <f>SUM(L24:L38)</f>
        <v>38.452999999999996</v>
      </c>
      <c r="M39" s="32">
        <f>SUM(M24:M38)</f>
        <v>26263.52051148</v>
      </c>
    </row>
    <row r="40" spans="1:11" ht="12.75">
      <c r="A40" s="2" t="s">
        <v>6</v>
      </c>
      <c r="F40" s="11">
        <v>63520.96</v>
      </c>
      <c r="K40" s="1" t="s">
        <v>61</v>
      </c>
    </row>
    <row r="41" spans="1:13" ht="12.75">
      <c r="A41" t="s">
        <v>7</v>
      </c>
      <c r="F41" s="5">
        <v>61623.92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0.9701352120622861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300+114.13</f>
        <v>414.13</v>
      </c>
      <c r="J43" s="20">
        <v>1</v>
      </c>
      <c r="K43" s="20" t="s">
        <v>138</v>
      </c>
      <c r="L43" s="25" t="s">
        <v>139</v>
      </c>
      <c r="M43" s="25">
        <f>4*84.89</f>
        <v>339.56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62038.049999999996</v>
      </c>
      <c r="J44" s="20">
        <v>2</v>
      </c>
      <c r="K44" s="20" t="s">
        <v>140</v>
      </c>
      <c r="L44" s="25" t="s">
        <v>141</v>
      </c>
      <c r="M44" s="25">
        <f>2*5.27</f>
        <v>10.54</v>
      </c>
    </row>
    <row r="45" spans="10:13" ht="12.75">
      <c r="J45" s="20">
        <v>3</v>
      </c>
      <c r="K45" s="20" t="s">
        <v>142</v>
      </c>
      <c r="L45" s="25" t="s">
        <v>141</v>
      </c>
      <c r="M45" s="25">
        <f>2*101</f>
        <v>202</v>
      </c>
    </row>
    <row r="46" spans="2:13" ht="12.75">
      <c r="B46" s="1" t="s">
        <v>10</v>
      </c>
      <c r="C46" s="1"/>
      <c r="J46" s="20">
        <v>4</v>
      </c>
      <c r="K46" s="20" t="s">
        <v>143</v>
      </c>
      <c r="L46" s="25" t="s">
        <v>141</v>
      </c>
      <c r="M46" s="25">
        <f>2*62.31</f>
        <v>124.62</v>
      </c>
    </row>
    <row r="47" spans="10:13" ht="12.75">
      <c r="J47" s="20">
        <v>5</v>
      </c>
      <c r="K47" s="20" t="s">
        <v>145</v>
      </c>
      <c r="L47" s="25" t="s">
        <v>146</v>
      </c>
      <c r="M47" s="25">
        <v>15.9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148</v>
      </c>
      <c r="L48" s="25" t="s">
        <v>149</v>
      </c>
      <c r="M48" s="25"/>
    </row>
    <row r="49" spans="1:13" ht="12.75">
      <c r="A49" t="s">
        <v>12</v>
      </c>
      <c r="F49" s="11">
        <f>(5197+8450)*1.302</f>
        <v>17768.394</v>
      </c>
      <c r="J49" s="20">
        <v>7</v>
      </c>
      <c r="K49" s="20" t="s">
        <v>150</v>
      </c>
      <c r="L49" s="25" t="s">
        <v>146</v>
      </c>
      <c r="M49" s="25">
        <v>124.9</v>
      </c>
    </row>
    <row r="50" spans="1:13" ht="12.75">
      <c r="A50" s="6" t="s">
        <v>82</v>
      </c>
      <c r="F50" s="11">
        <f>(1700+1700)*1.302</f>
        <v>4426.8</v>
      </c>
      <c r="J50" s="20">
        <v>8</v>
      </c>
      <c r="K50" s="20" t="s">
        <v>154</v>
      </c>
      <c r="L50" s="25" t="s">
        <v>155</v>
      </c>
      <c r="M50" s="25">
        <f>6*19.5</f>
        <v>117</v>
      </c>
    </row>
    <row r="51" spans="1:13" ht="12.75">
      <c r="A51" s="55" t="s">
        <v>83</v>
      </c>
      <c r="B51" s="48"/>
      <c r="C51" s="48"/>
      <c r="D51" s="48"/>
      <c r="E51" s="56">
        <v>0</v>
      </c>
      <c r="F51" s="57">
        <f>E33*E51</f>
        <v>0</v>
      </c>
      <c r="J51" s="20">
        <v>9</v>
      </c>
      <c r="K51" s="20" t="s">
        <v>156</v>
      </c>
      <c r="L51" s="25" t="s">
        <v>157</v>
      </c>
      <c r="M51" s="25">
        <f>4*9.64</f>
        <v>38.56</v>
      </c>
    </row>
    <row r="52" spans="1:13" ht="12.75">
      <c r="A52" s="4" t="s">
        <v>33</v>
      </c>
      <c r="F52" s="31">
        <f>F49+F50+F51</f>
        <v>22195.194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64</v>
      </c>
      <c r="M53" s="32">
        <f>SUM(M43:M52)</f>
        <v>973.0799999999999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44"/>
      <c r="K54" s="44"/>
      <c r="L54" s="45"/>
      <c r="M54" s="46"/>
    </row>
    <row r="55" spans="1:6" ht="12.75">
      <c r="A55" t="s">
        <v>78</v>
      </c>
      <c r="B55">
        <v>31.1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1958853</v>
      </c>
      <c r="D58">
        <v>222433.7</v>
      </c>
      <c r="E58">
        <v>2017.4</v>
      </c>
      <c r="F58" s="33">
        <f>C58/D58*E58</f>
        <v>17766.148035122376</v>
      </c>
    </row>
    <row r="59" spans="1:6" ht="12.75">
      <c r="A59" t="s">
        <v>19</v>
      </c>
      <c r="F59" s="33">
        <f>M20</f>
        <v>4705.8917724</v>
      </c>
    </row>
    <row r="60" spans="1:6" ht="12.75">
      <c r="A60" t="s">
        <v>20</v>
      </c>
      <c r="F60" s="11">
        <f>M39</f>
        <v>26263.52051148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M53</f>
        <v>973.0799999999999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1.2</v>
      </c>
      <c r="E65" t="s">
        <v>14</v>
      </c>
      <c r="F65" s="11">
        <f>B65*D65</f>
        <v>2420.88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52129.52031900238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0.49</v>
      </c>
      <c r="E70" t="s">
        <v>14</v>
      </c>
      <c r="F70" s="11">
        <f>B70*D70</f>
        <v>988.5260000000001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2.58</v>
      </c>
      <c r="E73" t="s">
        <v>14</v>
      </c>
      <c r="F73" s="11">
        <f>B73*D73</f>
        <v>5204.892000000001</v>
      </c>
    </row>
    <row r="74" spans="1:6" ht="12.75">
      <c r="A74" s="4" t="s">
        <v>28</v>
      </c>
      <c r="F74" s="31">
        <f>F70+F73</f>
        <v>6193.418000000001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3"/>
    </row>
    <row r="77" spans="2:6" ht="12.75">
      <c r="B77">
        <v>2017.4</v>
      </c>
      <c r="C77" t="s">
        <v>13</v>
      </c>
      <c r="D77" s="11">
        <v>5.68</v>
      </c>
      <c r="E77" t="s">
        <v>14</v>
      </c>
      <c r="F77" s="11">
        <f>B77*D77</f>
        <v>11458.832</v>
      </c>
    </row>
    <row r="78" spans="1:6" ht="12.75">
      <c r="A78" s="4" t="s">
        <v>31</v>
      </c>
      <c r="F78" s="31">
        <f>SUM(F77)</f>
        <v>11458.832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1">
        <f>F52+F56+F68+F74+F78+F79</f>
        <v>91976.96431900238</v>
      </c>
      <c r="G80" s="7"/>
      <c r="H80" s="7"/>
    </row>
    <row r="81" spans="1:6" ht="12.75">
      <c r="A81" s="1" t="s">
        <v>75</v>
      </c>
      <c r="B81" s="34"/>
      <c r="C81" s="34">
        <v>0.058</v>
      </c>
      <c r="D81" s="1"/>
      <c r="E81" s="1"/>
      <c r="F81" s="31">
        <f>F80*5.8%</f>
        <v>5334.663930502137</v>
      </c>
    </row>
    <row r="82" spans="1:6" ht="12.75">
      <c r="A82" s="1"/>
      <c r="B82" s="34" t="s">
        <v>128</v>
      </c>
      <c r="C82" s="34"/>
      <c r="D82" s="1"/>
      <c r="E82" s="53"/>
      <c r="F82" s="54">
        <f>1041.78+1041.78</f>
        <v>2083.56</v>
      </c>
    </row>
    <row r="83" spans="1:6" ht="12.75">
      <c r="A83" s="1"/>
      <c r="B83" s="34" t="s">
        <v>129</v>
      </c>
      <c r="C83" s="34"/>
      <c r="D83" s="1"/>
      <c r="E83" s="53"/>
      <c r="F83" s="54">
        <f>2*141.39</f>
        <v>282.78</v>
      </c>
    </row>
    <row r="84" spans="1:6" ht="12.75">
      <c r="A84" s="1"/>
      <c r="B84" s="34" t="s">
        <v>130</v>
      </c>
      <c r="C84" s="34"/>
      <c r="D84" s="1"/>
      <c r="E84" s="53"/>
      <c r="F84" s="54">
        <v>0</v>
      </c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99677.96824950451</v>
      </c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136</v>
      </c>
    </row>
    <row r="87" spans="1:6" ht="12.75">
      <c r="A87" s="13"/>
      <c r="B87" s="37">
        <v>45108</v>
      </c>
      <c r="C87" s="38">
        <v>-9932</v>
      </c>
      <c r="D87" s="40">
        <f>F44</f>
        <v>62038.049999999996</v>
      </c>
      <c r="E87" s="40">
        <f>F85</f>
        <v>99677.96824950451</v>
      </c>
      <c r="F87" s="41">
        <f>C87+D87-E87</f>
        <v>-47571.91824950452</v>
      </c>
    </row>
    <row r="89" spans="1:6" ht="13.5" thickBot="1">
      <c r="A89" t="s">
        <v>112</v>
      </c>
      <c r="C89" s="50" t="s">
        <v>135</v>
      </c>
      <c r="D89" s="8" t="s">
        <v>113</v>
      </c>
      <c r="E89" s="50">
        <v>45169</v>
      </c>
      <c r="F89" t="s">
        <v>114</v>
      </c>
    </row>
    <row r="90" spans="1:7" ht="13.5" thickBot="1">
      <c r="A90" t="s">
        <v>115</v>
      </c>
      <c r="F90" s="51">
        <f>E87</f>
        <v>99677.96824950451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2023-01-12T16:59:05Z</cp:lastPrinted>
  <dcterms:created xsi:type="dcterms:W3CDTF">2008-08-18T07:30:19Z</dcterms:created>
  <dcterms:modified xsi:type="dcterms:W3CDTF">2023-10-27T10:58:33Z</dcterms:modified>
  <cp:category/>
  <cp:version/>
  <cp:contentType/>
  <cp:contentStatus/>
</cp:coreProperties>
</file>