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<sst xmlns="http://schemas.openxmlformats.org/spreadsheetml/2006/main" count="191" uniqueCount="157">
  <si>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</si>
  <si>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</si>
  <si>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</si>
  <si>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</si>
  <si>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</si>
  <si>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</si>
  <si>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</si>
  <si>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</si>
  <si>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</si>
  <si>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</si>
  <si>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</si>
  <si>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</si>
  <si>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</si>
  <si>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</si>
  <si>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</si>
  <si>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</si>
  <si>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</si>
  <si>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</si>
  <si>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</si>
  <si>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</si>
  <si>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</si>
  <si>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</si>
  <si>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</si>
  <si>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</si>
  <si>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</si>
  <si>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</si>
  <si>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</si>
  <si>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</si>
  <si>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</si>
  <si>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</si>
  <si>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</si>
  <si>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</si>
  <si>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</si>
  <si>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</si>
  <si>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</si>
  <si>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</si>
  <si>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</si>
  <si>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</si>
  <si>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</si>
  <si>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</si>
  <si>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</si>
  <si>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</si>
  <si>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</si>
  <si>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</si>
  <si>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</si>
  <si>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</si>
  <si>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</si>
  <si>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</si>
  <si>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</si>
  <si>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</si>
  <si>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</si>
  <si>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</si>
  <si>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</si>
  <si>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</si>
  <si>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</si>
  <si>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</si>
  <si>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</si>
  <si>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</si>
  <si>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</si>
  <si>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</si>
  <si>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</si>
  <si>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</si>
  <si>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</si>
  <si>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</si>
  <si>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</si>
  <si>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</si>
  <si>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</si>
  <si>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</si>
  <si>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</si>
  <si>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</si>
  <si>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</si>
  <si>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</si>
  <si>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</si>
  <si>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</si>
  <si>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</si>
  <si>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</si>
  <si>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</si>
  <si>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</si>
  <si>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</si>
  <si>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</si>
  <si>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</si>
  <si>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Кровли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</si>
  <si>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</si>
  <si>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</si>
  <si>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</si>
  <si>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</si>
  <si>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</si>
  <si>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</si>
  <si>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</si>
  <si>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</si>
  <si>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</si>
  <si>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</si>
  <si>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</si>
  <si>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</si>
  <si>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</si>
  <si>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</si>
  <si>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</si>
  <si>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</si>
  <si>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</si>
  <si>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</si>
  <si>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</si>
  <si>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</si>
  <si>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</si>
  <si>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</si>
  <si>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</si>
  <si>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</si>
  <si>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</si>
  <si>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</si>
  <si>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</si>
  <si>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</si>
  <si>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</si>
  <si>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</si>
  <si>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</si>
  <si>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</si>
  <si>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</si>
  <si>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</si>
  <si>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</si>
  <si>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</si>
  <si>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</si>
  <si>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</si>
  <si>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</si>
  <si>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</si>
  <si>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</si>
  <si>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</si>
  <si>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</si>
  <si>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</si>
  <si>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</si>
  <si>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</si>
  <si>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</si>
  <si>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</si>
  <si>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февраля</t>
  </si>
  <si>
    <t>2023 г.</t>
  </si>
  <si>
    <t>за   январь-февраль  2023 г.</t>
  </si>
  <si>
    <t>01.01.2023г.</t>
  </si>
  <si>
    <t>ост.на 01.03</t>
  </si>
  <si>
    <t>1.2 Аренда (Ростелеком, МТС, ТТК)</t>
  </si>
  <si>
    <t>смена муфт 20</t>
  </si>
  <si>
    <t>тройник 20</t>
  </si>
  <si>
    <t>1шт</t>
  </si>
  <si>
    <t>2шт</t>
  </si>
  <si>
    <t>муфта 20</t>
  </si>
  <si>
    <t>муфта паячная 20</t>
  </si>
  <si>
    <t>уголок 20</t>
  </si>
  <si>
    <t>смена ламп (2шт)</t>
  </si>
  <si>
    <t>лампа</t>
  </si>
  <si>
    <t xml:space="preserve">смена труб д 110 пвх (5мп) </t>
  </si>
  <si>
    <t>труба д 110 пвх 1мп</t>
  </si>
  <si>
    <t>3шт</t>
  </si>
  <si>
    <t>труба д 110 пвх 2мп</t>
  </si>
  <si>
    <t>переходник</t>
  </si>
  <si>
    <t>пена</t>
  </si>
  <si>
    <t>ревизка 110</t>
  </si>
  <si>
    <t>крестовина 110</t>
  </si>
  <si>
    <t>тройник 110</t>
  </si>
  <si>
    <t>манжета 110</t>
  </si>
  <si>
    <t xml:space="preserve">смена ламп (4шт) </t>
  </si>
  <si>
    <t>4шт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</si>
</sst>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2" borderId="16" xfId="0" applyFill="1" applyBorder="1" applyAlignment="1">
      <alignment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16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="90" zoomScaleNormal="90" zoomScalePageLayoutView="0" workbookViewId="0" topLeftCell="A7">
      <selection activeCell="M54" sqref="M54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37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84</v>
      </c>
      <c r="D2" s="8">
        <v>1</v>
      </c>
      <c r="E2" s="63">
        <v>2</v>
      </c>
      <c r="K2" s="5" t="s">
        <v>132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28</v>
      </c>
      <c r="F5" s="8" t="s">
        <v>130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81</v>
      </c>
      <c r="L6" s="25">
        <v>0</v>
      </c>
      <c r="M6" s="44">
        <f>L6*524.58*1.302</f>
        <v>0</v>
      </c>
    </row>
    <row r="7" spans="2:13" ht="12.75">
      <c r="B7" t="s">
        <v>88</v>
      </c>
      <c r="C7" s="1" t="s">
        <v>89</v>
      </c>
      <c r="D7" s="8">
        <v>22</v>
      </c>
      <c r="J7" s="14">
        <v>2</v>
      </c>
      <c r="K7" s="14" t="s">
        <v>44</v>
      </c>
      <c r="L7" s="14"/>
      <c r="M7" s="44">
        <f aca="true" t="shared" si="0" ref="M7:M19">L7*524.58*1.302</f>
        <v>0</v>
      </c>
    </row>
    <row r="8" spans="10:13" ht="12.75">
      <c r="J8" s="15"/>
      <c r="K8" s="15" t="s">
        <v>45</v>
      </c>
      <c r="L8" s="21"/>
      <c r="M8" s="44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3.48</v>
      </c>
      <c r="M11" s="44">
        <f t="shared" si="0"/>
        <v>2376.8509968000003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4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3.48</v>
      </c>
      <c r="M13" s="44">
        <f t="shared" si="0"/>
        <v>2376.8509968000003</v>
      </c>
    </row>
    <row r="14" spans="1:13" ht="12.75">
      <c r="A14" t="s">
        <v>95</v>
      </c>
      <c r="J14" s="20">
        <v>5</v>
      </c>
      <c r="K14" s="19" t="s">
        <v>50</v>
      </c>
      <c r="L14" s="25">
        <v>8.39</v>
      </c>
      <c r="M14" s="44">
        <f t="shared" si="0"/>
        <v>5730.3965124000015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4">
        <f t="shared" si="0"/>
        <v>0</v>
      </c>
    </row>
    <row r="17" spans="5:13" ht="12.75">
      <c r="E17" t="s">
        <v>98</v>
      </c>
      <c r="J17" s="15" t="s">
        <v>54</v>
      </c>
      <c r="K17" s="26" t="s">
        <v>80</v>
      </c>
      <c r="L17" s="21">
        <v>12.5</v>
      </c>
      <c r="M17" s="44">
        <f t="shared" si="0"/>
        <v>8537.5395</v>
      </c>
    </row>
    <row r="18" spans="5:13" ht="12.75">
      <c r="E18" t="s">
        <v>99</v>
      </c>
      <c r="J18" s="15" t="s">
        <v>56</v>
      </c>
      <c r="K18" s="26" t="s">
        <v>55</v>
      </c>
      <c r="L18" s="21">
        <v>2.25</v>
      </c>
      <c r="M18" s="44">
        <f t="shared" si="0"/>
        <v>1536.7571100000002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4">
        <f t="shared" si="0"/>
        <v>341.50158000000005</v>
      </c>
    </row>
    <row r="20" spans="1:13" ht="12.75">
      <c r="A20" t="s">
        <v>101</v>
      </c>
      <c r="J20" s="20"/>
      <c r="K20" s="27" t="s">
        <v>58</v>
      </c>
      <c r="L20" s="28">
        <f>SUM(L6:L19)</f>
        <v>30.6</v>
      </c>
      <c r="M20" s="33">
        <f>SUM(M6:M19)</f>
        <v>20899.896696</v>
      </c>
    </row>
    <row r="21" spans="1:11" ht="12.75">
      <c r="A21" t="s">
        <v>125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51" t="s">
        <v>136</v>
      </c>
      <c r="L24" s="54">
        <v>2</v>
      </c>
      <c r="M24" s="44">
        <f aca="true" t="shared" si="1" ref="M24:M35">L24*524.58*1.302</f>
        <v>1366.0063200000002</v>
      </c>
    </row>
    <row r="25" spans="1:13" ht="12.75">
      <c r="A25" t="s">
        <v>105</v>
      </c>
      <c r="J25" s="20">
        <v>2</v>
      </c>
      <c r="K25" s="51" t="s">
        <v>143</v>
      </c>
      <c r="L25" s="44">
        <f>2*0.071</f>
        <v>0.142</v>
      </c>
      <c r="M25" s="44">
        <f t="shared" si="1"/>
        <v>96.98644872</v>
      </c>
    </row>
    <row r="26" spans="1:13" ht="12.75">
      <c r="A26" t="s">
        <v>106</v>
      </c>
      <c r="J26" s="20">
        <v>3</v>
      </c>
      <c r="K26" s="51" t="s">
        <v>145</v>
      </c>
      <c r="L26" s="44">
        <f>0.05*146.9</f>
        <v>7.345000000000001</v>
      </c>
      <c r="M26" s="44">
        <f t="shared" si="1"/>
        <v>5016.658210200001</v>
      </c>
    </row>
    <row r="27" spans="1:13" ht="12.75">
      <c r="A27" s="46" t="s">
        <v>107</v>
      </c>
      <c r="B27" s="46"/>
      <c r="C27" s="46"/>
      <c r="D27" s="46"/>
      <c r="E27" s="46"/>
      <c r="F27" s="46"/>
      <c r="G27" s="46"/>
      <c r="J27" s="20">
        <v>4</v>
      </c>
      <c r="K27" s="51" t="s">
        <v>155</v>
      </c>
      <c r="L27" s="49">
        <v>0.28</v>
      </c>
      <c r="M27" s="44">
        <f t="shared" si="1"/>
        <v>191.24088480000003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44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51"/>
      <c r="L29" s="25"/>
      <c r="M29" s="44">
        <f t="shared" si="1"/>
        <v>0</v>
      </c>
    </row>
    <row r="30" spans="10:13" ht="12.75">
      <c r="J30" s="20">
        <v>7</v>
      </c>
      <c r="K30" s="20"/>
      <c r="L30" s="44"/>
      <c r="M30" s="44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44">
        <f t="shared" si="1"/>
        <v>0</v>
      </c>
    </row>
    <row r="32" spans="10:13" ht="12.75">
      <c r="J32" s="20">
        <v>9</v>
      </c>
      <c r="K32" s="51"/>
      <c r="L32" s="25"/>
      <c r="M32" s="44">
        <f t="shared" si="1"/>
        <v>0</v>
      </c>
    </row>
    <row r="33" spans="1:13" ht="12.75">
      <c r="A33" t="s">
        <v>1</v>
      </c>
      <c r="E33">
        <v>3122.1</v>
      </c>
      <c r="F33" t="s">
        <v>66</v>
      </c>
      <c r="J33" s="20">
        <v>10</v>
      </c>
      <c r="K33" s="20"/>
      <c r="L33" s="25"/>
      <c r="M33" s="44">
        <f t="shared" si="1"/>
        <v>0</v>
      </c>
    </row>
    <row r="34" spans="1:13" ht="12.75">
      <c r="A34" t="s">
        <v>2</v>
      </c>
      <c r="E34">
        <v>869.5</v>
      </c>
      <c r="F34" t="s">
        <v>66</v>
      </c>
      <c r="J34" s="20">
        <v>11</v>
      </c>
      <c r="K34" s="20"/>
      <c r="L34" s="25"/>
      <c r="M34" s="44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4">
        <f t="shared" si="1"/>
        <v>0</v>
      </c>
    </row>
    <row r="36" spans="1:13" ht="12.75">
      <c r="A36" t="s">
        <v>4</v>
      </c>
      <c r="E36">
        <v>317</v>
      </c>
      <c r="F36" t="s">
        <v>66</v>
      </c>
      <c r="J36" s="20"/>
      <c r="K36" s="30" t="s">
        <v>58</v>
      </c>
      <c r="L36" s="28">
        <f>SUM(L24:L35)</f>
        <v>9.767</v>
      </c>
      <c r="M36" s="33">
        <f>SUM(M24:M35)</f>
        <v>6670.891863720001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104748.8</v>
      </c>
      <c r="J40" s="20">
        <v>1</v>
      </c>
      <c r="K40" s="51" t="s">
        <v>137</v>
      </c>
      <c r="L40" s="44" t="s">
        <v>138</v>
      </c>
      <c r="M40" s="50">
        <v>8.64</v>
      </c>
    </row>
    <row r="41" spans="1:13" ht="12.75">
      <c r="A41" t="s">
        <v>7</v>
      </c>
      <c r="F41" s="5">
        <v>91788.36</v>
      </c>
      <c r="J41" s="20">
        <v>2</v>
      </c>
      <c r="K41" s="20" t="s">
        <v>140</v>
      </c>
      <c r="L41" s="25" t="s">
        <v>138</v>
      </c>
      <c r="M41" s="25">
        <v>54.01</v>
      </c>
    </row>
    <row r="42" spans="2:13" ht="12.75">
      <c r="B42" t="s">
        <v>8</v>
      </c>
      <c r="F42" s="9">
        <f>F41/F40</f>
        <v>0.8762712317468075</v>
      </c>
      <c r="J42" s="20">
        <v>3</v>
      </c>
      <c r="K42" s="20" t="s">
        <v>141</v>
      </c>
      <c r="L42" s="25" t="s">
        <v>139</v>
      </c>
      <c r="M42" s="44">
        <f>2*5.27</f>
        <v>10.54</v>
      </c>
    </row>
    <row r="43" spans="1:13" ht="12.75">
      <c r="A43" t="s">
        <v>135</v>
      </c>
      <c r="F43" s="5">
        <f>400+300+400</f>
        <v>1100</v>
      </c>
      <c r="J43" s="20">
        <v>4</v>
      </c>
      <c r="K43" s="20" t="s">
        <v>142</v>
      </c>
      <c r="L43" s="25" t="s">
        <v>138</v>
      </c>
      <c r="M43" s="25">
        <v>5.72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92888.36</v>
      </c>
      <c r="J44" s="20">
        <v>5</v>
      </c>
      <c r="K44" s="20" t="s">
        <v>144</v>
      </c>
      <c r="L44" s="25" t="s">
        <v>139</v>
      </c>
      <c r="M44" s="44">
        <f>2*18.3</f>
        <v>36.6</v>
      </c>
    </row>
    <row r="45" spans="10:13" ht="12.75">
      <c r="J45" s="20">
        <v>6</v>
      </c>
      <c r="K45" s="20" t="s">
        <v>146</v>
      </c>
      <c r="L45" s="25" t="s">
        <v>147</v>
      </c>
      <c r="M45" s="25">
        <f>3*434.63</f>
        <v>1303.8899999999999</v>
      </c>
    </row>
    <row r="46" spans="2:13" ht="12.75">
      <c r="B46" s="1" t="s">
        <v>10</v>
      </c>
      <c r="C46" s="1"/>
      <c r="J46" s="20">
        <v>7</v>
      </c>
      <c r="K46" s="20" t="s">
        <v>148</v>
      </c>
      <c r="L46" s="25" t="s">
        <v>138</v>
      </c>
      <c r="M46" s="25">
        <v>715.24</v>
      </c>
    </row>
    <row r="47" spans="10:13" ht="12.75">
      <c r="J47" s="20">
        <v>8</v>
      </c>
      <c r="K47" s="20" t="s">
        <v>149</v>
      </c>
      <c r="L47" s="25" t="s">
        <v>138</v>
      </c>
      <c r="M47" s="25">
        <v>94.76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150</v>
      </c>
      <c r="L48" s="25" t="s">
        <v>138</v>
      </c>
      <c r="M48" s="25">
        <v>593.13</v>
      </c>
    </row>
    <row r="49" spans="1:13" ht="12.75">
      <c r="A49" t="s">
        <v>12</v>
      </c>
      <c r="F49" s="11">
        <f>(6715+7100)*1.302</f>
        <v>17987.13</v>
      </c>
      <c r="J49" s="20">
        <v>10</v>
      </c>
      <c r="K49" s="20" t="s">
        <v>151</v>
      </c>
      <c r="L49" s="25" t="s">
        <v>138</v>
      </c>
      <c r="M49" s="25">
        <v>108</v>
      </c>
    </row>
    <row r="50" spans="1:13" ht="12.75">
      <c r="A50" s="6" t="s">
        <v>15</v>
      </c>
      <c r="F50" s="11">
        <f>(1832+1950)*1.302</f>
        <v>4924.164</v>
      </c>
      <c r="J50" s="20">
        <v>11</v>
      </c>
      <c r="K50" s="20" t="s">
        <v>152</v>
      </c>
      <c r="L50" s="25" t="s">
        <v>138</v>
      </c>
      <c r="M50" s="25">
        <v>400.38</v>
      </c>
    </row>
    <row r="51" spans="1:13" ht="12.75">
      <c r="A51" s="59" t="s">
        <v>82</v>
      </c>
      <c r="B51" s="55"/>
      <c r="C51" s="55"/>
      <c r="D51" s="55"/>
      <c r="E51" s="60">
        <v>0</v>
      </c>
      <c r="F51" s="56">
        <f>E51*E33</f>
        <v>0</v>
      </c>
      <c r="J51" s="20">
        <v>12</v>
      </c>
      <c r="K51" s="20" t="s">
        <v>153</v>
      </c>
      <c r="L51" s="25" t="s">
        <v>138</v>
      </c>
      <c r="M51" s="25">
        <v>99</v>
      </c>
    </row>
    <row r="52" spans="1:13" ht="12.75">
      <c r="A52" s="4" t="s">
        <v>34</v>
      </c>
      <c r="F52" s="32">
        <f>F49+F50+F51</f>
        <v>22911.294</v>
      </c>
      <c r="J52" s="20">
        <v>13</v>
      </c>
      <c r="K52" s="20" t="s">
        <v>154</v>
      </c>
      <c r="L52" s="25" t="s">
        <v>138</v>
      </c>
      <c r="M52" s="25">
        <v>43</v>
      </c>
    </row>
    <row r="53" spans="1:13" ht="12.75">
      <c r="A53" s="4" t="s">
        <v>16</v>
      </c>
      <c r="J53" s="20">
        <v>14</v>
      </c>
      <c r="K53" s="20" t="s">
        <v>144</v>
      </c>
      <c r="L53" s="25" t="s">
        <v>156</v>
      </c>
      <c r="M53" s="25">
        <f>4*18.3</f>
        <v>73.2</v>
      </c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77</v>
      </c>
      <c r="B55">
        <v>869.5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45">
        <v>1885089</v>
      </c>
      <c r="D58">
        <v>222535.4</v>
      </c>
      <c r="E58">
        <v>3122.1</v>
      </c>
      <c r="F58" s="34">
        <f>C58/D58*E58</f>
        <v>26447.191623894447</v>
      </c>
      <c r="J58" s="20">
        <v>19</v>
      </c>
      <c r="K58" s="20"/>
      <c r="L58" s="25"/>
      <c r="M58" s="25"/>
    </row>
    <row r="59" spans="1:13" ht="12.75">
      <c r="A59" t="s">
        <v>20</v>
      </c>
      <c r="F59" s="34">
        <f>M20</f>
        <v>20899.896696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6670.891863720001</v>
      </c>
      <c r="J60" s="20"/>
      <c r="K60" s="20"/>
      <c r="L60" s="31" t="s">
        <v>65</v>
      </c>
      <c r="M60" s="28">
        <f>SUM(M40:M59)</f>
        <v>3546.11</v>
      </c>
    </row>
    <row r="61" spans="1:6" ht="12.75">
      <c r="A61" t="s">
        <v>73</v>
      </c>
      <c r="F61" s="5">
        <f>2*600*1.302</f>
        <v>1562.4</v>
      </c>
    </row>
    <row r="62" spans="1:6" ht="12.75">
      <c r="A62" t="s">
        <v>22</v>
      </c>
      <c r="F62" s="5">
        <f>M60</f>
        <v>3546.11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1:6" ht="12.75">
      <c r="A65" s="55"/>
      <c r="B65" s="55">
        <v>3122.1</v>
      </c>
      <c r="C65" s="55" t="s">
        <v>13</v>
      </c>
      <c r="D65" s="56">
        <v>0.52</v>
      </c>
      <c r="E65" s="55" t="s">
        <v>14</v>
      </c>
      <c r="F65" s="56">
        <f>B65*D65</f>
        <v>1623.492</v>
      </c>
    </row>
    <row r="66" spans="1:14" s="45" customFormat="1" ht="12.75">
      <c r="A66" s="55" t="s">
        <v>129</v>
      </c>
      <c r="B66" s="57"/>
      <c r="C66" s="57"/>
      <c r="D66" s="58"/>
      <c r="E66" s="57"/>
      <c r="F66" s="58">
        <v>0</v>
      </c>
      <c r="J66"/>
      <c r="K66"/>
      <c r="L66"/>
      <c r="M66"/>
      <c r="N66"/>
    </row>
    <row r="67" spans="1:6" ht="12.75">
      <c r="A67" s="57" t="s">
        <v>83</v>
      </c>
      <c r="B67" s="57"/>
      <c r="C67" s="57"/>
      <c r="D67" s="58">
        <v>0</v>
      </c>
      <c r="E67" s="57"/>
      <c r="F67" s="58">
        <f>D67*E33</f>
        <v>0</v>
      </c>
    </row>
    <row r="68" spans="1:6" ht="12.75">
      <c r="A68" s="4" t="s">
        <v>25</v>
      </c>
      <c r="B68" s="10"/>
      <c r="C68" s="10"/>
      <c r="F68" s="32">
        <f>SUM(F58:F66)</f>
        <v>60749.982183614455</v>
      </c>
    </row>
    <row r="69" ht="12.75">
      <c r="A69" s="4" t="s">
        <v>26</v>
      </c>
    </row>
    <row r="70" spans="1:6" ht="12.75">
      <c r="A70" t="s">
        <v>27</v>
      </c>
      <c r="B70">
        <v>3122.1</v>
      </c>
      <c r="C70" t="s">
        <v>66</v>
      </c>
      <c r="D70" s="5">
        <v>0.49</v>
      </c>
      <c r="E70" t="s">
        <v>14</v>
      </c>
      <c r="F70" s="11">
        <f>B70*D70</f>
        <v>1529.829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3122.1</v>
      </c>
      <c r="C73" t="s">
        <v>13</v>
      </c>
      <c r="D73" s="11">
        <v>2.67</v>
      </c>
      <c r="E73" t="s">
        <v>14</v>
      </c>
      <c r="F73" s="11">
        <f>B73*D73</f>
        <v>8336.007</v>
      </c>
    </row>
    <row r="74" spans="1:6" ht="12.75">
      <c r="A74" s="4" t="s">
        <v>29</v>
      </c>
      <c r="F74" s="32">
        <f>F70+F73</f>
        <v>9865.836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3122.1</v>
      </c>
      <c r="C77" t="s">
        <v>13</v>
      </c>
      <c r="D77" s="11">
        <v>5.43</v>
      </c>
      <c r="E77" t="s">
        <v>14</v>
      </c>
      <c r="F77" s="11">
        <f>B77*D77</f>
        <v>16953.002999999997</v>
      </c>
    </row>
    <row r="78" spans="1:6" ht="12.75">
      <c r="A78" s="4" t="s">
        <v>32</v>
      </c>
      <c r="F78" s="32">
        <f>SUM(F77)</f>
        <v>16953.002999999997</v>
      </c>
    </row>
    <row r="79" spans="1:6" ht="12.75">
      <c r="A79" s="61" t="s">
        <v>76</v>
      </c>
      <c r="B79" s="55"/>
      <c r="C79" s="55"/>
      <c r="D79" s="60">
        <v>0</v>
      </c>
      <c r="E79" s="55"/>
      <c r="F79" s="62">
        <f>D79*E33</f>
        <v>0</v>
      </c>
    </row>
    <row r="80" spans="1:6" ht="12.75">
      <c r="A80" s="1" t="s">
        <v>33</v>
      </c>
      <c r="B80" s="1"/>
      <c r="F80" s="32">
        <f>F52+F56+F68+F74+F78+F79</f>
        <v>110480.11518361444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2">
        <f>F80*5.8%</f>
        <v>6407.846680649637</v>
      </c>
      <c r="I81" s="7"/>
    </row>
    <row r="82" spans="1:9" ht="12.75">
      <c r="A82" s="1"/>
      <c r="B82" s="35" t="s">
        <v>126</v>
      </c>
      <c r="C82" s="35"/>
      <c r="D82" s="1"/>
      <c r="E82" s="52"/>
      <c r="F82" s="53">
        <f>0+9085.02</f>
        <v>9085.02</v>
      </c>
      <c r="I82" s="7"/>
    </row>
    <row r="83" spans="1:9" ht="12.75">
      <c r="A83" s="1"/>
      <c r="B83" s="35" t="s">
        <v>127</v>
      </c>
      <c r="C83" s="35"/>
      <c r="D83" s="1"/>
      <c r="E83" s="52"/>
      <c r="F83" s="53">
        <f>413.11+451.34</f>
        <v>864.45</v>
      </c>
      <c r="I83" s="7"/>
    </row>
    <row r="84" spans="1:9" ht="12.75">
      <c r="A84" s="1"/>
      <c r="B84" s="35" t="s">
        <v>128</v>
      </c>
      <c r="C84" s="35"/>
      <c r="D84" s="1"/>
      <c r="E84" s="52"/>
      <c r="F84" s="53">
        <f>1831.41+1990.97</f>
        <v>3822.38</v>
      </c>
      <c r="I84" s="7"/>
    </row>
    <row r="85" spans="1:6" ht="15">
      <c r="A85" s="12" t="s">
        <v>35</v>
      </c>
      <c r="B85" s="12"/>
      <c r="C85" s="12"/>
      <c r="D85" s="12"/>
      <c r="E85" s="12"/>
      <c r="F85" s="41">
        <f>F80+F81+F82+F83+F84</f>
        <v>130659.81186426409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134</v>
      </c>
    </row>
    <row r="87" spans="1:6" ht="12.75">
      <c r="A87" s="13"/>
      <c r="B87" s="38">
        <v>44927</v>
      </c>
      <c r="C87" s="39">
        <v>-32321</v>
      </c>
      <c r="D87" s="42">
        <f>F44</f>
        <v>92888.36</v>
      </c>
      <c r="E87" s="42">
        <f>F85</f>
        <v>130659.81186426409</v>
      </c>
      <c r="F87" s="43">
        <f>C87+D87-E87</f>
        <v>-70092.45186426409</v>
      </c>
    </row>
    <row r="89" spans="1:6" ht="12.75">
      <c r="A89" t="s">
        <v>110</v>
      </c>
      <c r="C89" s="47" t="s">
        <v>133</v>
      </c>
      <c r="D89" s="8" t="s">
        <v>111</v>
      </c>
      <c r="E89" s="47">
        <v>44985</v>
      </c>
      <c r="F89" t="s">
        <v>112</v>
      </c>
    </row>
    <row r="90" spans="1:7" ht="12.75">
      <c r="A90" t="s">
        <v>113</v>
      </c>
      <c r="F90" s="48">
        <f>E87</f>
        <v>130659.81186426409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2023-01-12T16:40:55Z</cp:lastPrinted>
  <dcterms:created xsi:type="dcterms:W3CDTF">2008-08-18T07:30:19Z</dcterms:created>
  <dcterms:modified xsi:type="dcterms:W3CDTF">2023-05-17T08:01:43Z</dcterms:modified>
  <cp:category/>
  <cp:version/>
  <cp:contentType/>
  <cp:contentStatus/>
</cp:coreProperties>
</file>