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<sst xmlns="http://schemas.openxmlformats.org/spreadsheetml/2006/main" count="197" uniqueCount="166">
  <si>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</si>
  <si>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</si>
  <si>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</si>
  <si>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</si>
  <si>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</si>
  <si>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</si>
  <si>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</si>
  <si>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</si>
  <si>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</si>
  <si>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</si>
  <si>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</si>
  <si>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</si>
  <si>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</si>
  <si>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</si>
  <si>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</si>
  <si>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</si>
  <si>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</si>
  <si>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</si>
  <si>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</si>
  <si>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</si>
  <si>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</si>
  <si>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</si>
  <si>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</si>
  <si>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</si>
  <si>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</si>
  <si>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</si>
  <si>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</si>
  <si>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</si>
  <si>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</si>
  <si>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</si>
  <si>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</si>
  <si>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</si>
  <si>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</si>
  <si>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</si>
  <si>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</si>
  <si>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</si>
  <si>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</si>
  <si>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</si>
  <si>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</si>
  <si>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</si>
  <si>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</si>
  <si>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</si>
  <si>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</si>
  <si>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</si>
  <si>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</si>
  <si>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</si>
  <si>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</si>
  <si>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</si>
  <si>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</si>
  <si>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</si>
  <si>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</si>
  <si>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</si>
  <si>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</si>
  <si>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</si>
  <si>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</si>
  <si>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</si>
  <si>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</si>
  <si>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</si>
  <si>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</si>
  <si>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</si>
  <si>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</si>
  <si>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</si>
  <si>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</si>
  <si>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</si>
  <si>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</si>
  <si>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</si>
  <si>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</si>
  <si>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</si>
  <si>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</si>
  <si>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</si>
  <si>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</si>
  <si>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</si>
  <si>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</si>
  <si>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</si>
  <si>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</si>
  <si>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</si>
  <si>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</si>
  <si>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</si>
  <si>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</si>
  <si>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</si>
  <si>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</si>
  <si>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</si>
  <si>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</si>
  <si>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</si>
  <si>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</si>
  <si>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</si>
  <si>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</si>
  <si>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</si>
  <si>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</si>
  <si>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</si>
  <si>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</si>
  <si>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</si>
  <si>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</si>
  <si>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</si>
  <si>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</si>
  <si>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</si>
  <si>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</si>
  <si>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</si>
  <si>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</si>
  <si>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</si>
  <si>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</si>
  <si>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</si>
  <si>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</si>
  <si>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</si>
  <si>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</si>
  <si>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</si>
  <si>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</si>
  <si>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</si>
  <si>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</si>
  <si>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</si>
  <si>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</si>
  <si>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</si>
  <si>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</si>
  <si>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</si>
  <si>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</si>
  <si>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</si>
  <si>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</si>
  <si>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</si>
  <si>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</si>
  <si>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</si>
  <si>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</si>
  <si>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</si>
  <si>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</si>
  <si>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</si>
  <si>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</si>
  <si>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</si>
  <si>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</si>
  <si>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</si>
  <si>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</si>
  <si>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</si>
  <si>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</si>
  <si>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</si>
  <si>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</si>
  <si>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</si>
  <si>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Тех.лифт</t>
  </si>
  <si>
    <t>2023 г.</t>
  </si>
  <si>
    <t>1.2 Аренда (Ростелеком, Продвижение, Видикон)</t>
  </si>
  <si>
    <t>июня</t>
  </si>
  <si>
    <t>за   май-июнь  2023 г.</t>
  </si>
  <si>
    <t>01.05.2023г.</t>
  </si>
  <si>
    <t>ост.на 01.07</t>
  </si>
  <si>
    <t xml:space="preserve">смена труб д 110 пвх (6мп) </t>
  </si>
  <si>
    <t>труба д 110 2мп</t>
  </si>
  <si>
    <t>2шт</t>
  </si>
  <si>
    <t>труба д 110 1мп</t>
  </si>
  <si>
    <t>тройник</t>
  </si>
  <si>
    <t>1шт</t>
  </si>
  <si>
    <t>манжета</t>
  </si>
  <si>
    <t>трапер</t>
  </si>
  <si>
    <t>патрубок</t>
  </si>
  <si>
    <t>смена вентиля д 15 (6шт)</t>
  </si>
  <si>
    <t>вентиль д 15</t>
  </si>
  <si>
    <t>6шт</t>
  </si>
  <si>
    <t>окраска малых форм, бордюров</t>
  </si>
  <si>
    <t>краска для малых форм, бордюров, кисти</t>
  </si>
  <si>
    <t xml:space="preserve">окраска газовой трубы </t>
  </si>
  <si>
    <t>грунт по ржавчине</t>
  </si>
  <si>
    <t>щетка мет.</t>
  </si>
  <si>
    <t>кисть</t>
  </si>
  <si>
    <t>смена выключателя (1шт) п-д2</t>
  </si>
  <si>
    <t>выключатель</t>
  </si>
  <si>
    <t xml:space="preserve">смена ламп (10шт) </t>
  </si>
  <si>
    <t>лампа</t>
  </si>
  <si>
    <t>10шт</t>
  </si>
  <si>
    <t>Промывка, опрессовка системы отопления</t>
  </si>
  <si>
    <t>Демонтаж, монтаж эл.узла (3шт)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</si>
</sst>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16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5" tint="-0.4999699890613556"/>
      <name val="Arial Cyr"/>
      <family val="0"/>
    </font>
    <font>
      <sz val="10"/>
      <color theme="9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0" xfId="0" applyFont="1" applyAlignment="1">
      <alignment horizontal="left"/>
    </xf>
    <xf numFmtId="2" fontId="47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25">
      <selection activeCell="K30" sqref="K30:L31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5</v>
      </c>
      <c r="E1" s="56">
        <v>6</v>
      </c>
      <c r="K1" t="s">
        <v>61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30</v>
      </c>
      <c r="K3" s="48" t="s">
        <v>55</v>
      </c>
      <c r="L3" s="22" t="s">
        <v>33</v>
      </c>
      <c r="M3" s="22" t="s">
        <v>36</v>
      </c>
    </row>
    <row r="4" spans="5:13" ht="12.75">
      <c r="E4" s="8">
        <v>30</v>
      </c>
      <c r="F4" s="8" t="s">
        <v>137</v>
      </c>
      <c r="G4" s="8" t="s">
        <v>135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0</v>
      </c>
      <c r="M6" s="43">
        <f>L6*524.58*1.302</f>
        <v>0</v>
      </c>
    </row>
    <row r="7" spans="10:13" ht="12.75">
      <c r="J7" s="14">
        <v>2</v>
      </c>
      <c r="K7" s="14" t="s">
        <v>38</v>
      </c>
      <c r="L7" s="14"/>
      <c r="M7" s="43">
        <f aca="true" t="shared" si="0" ref="M7:M19">L7*524.58*1.302</f>
        <v>0</v>
      </c>
    </row>
    <row r="8" spans="1:13" ht="12.75">
      <c r="A8" t="s">
        <v>94</v>
      </c>
      <c r="J8" s="15"/>
      <c r="K8" s="15" t="s">
        <v>39</v>
      </c>
      <c r="L8" s="21"/>
      <c r="M8" s="43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0</v>
      </c>
      <c r="M9" s="43">
        <f t="shared" si="0"/>
        <v>0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3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7.82</v>
      </c>
      <c r="M11" s="43">
        <f t="shared" si="0"/>
        <v>5341.084711200001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3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3">
        <f t="shared" si="0"/>
        <v>2670.5423556000005</v>
      </c>
    </row>
    <row r="14" spans="1:13" ht="12.75">
      <c r="A14" t="s">
        <v>100</v>
      </c>
      <c r="J14" s="20">
        <v>5</v>
      </c>
      <c r="K14" s="19" t="s">
        <v>44</v>
      </c>
      <c r="L14" s="25">
        <v>14.52</v>
      </c>
      <c r="M14" s="43">
        <f t="shared" si="0"/>
        <v>9917.2058832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3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0</v>
      </c>
      <c r="M16" s="43">
        <f t="shared" si="0"/>
        <v>0</v>
      </c>
    </row>
    <row r="17" spans="5:13" ht="12.75">
      <c r="E17" t="s">
        <v>103</v>
      </c>
      <c r="J17" s="15" t="s">
        <v>48</v>
      </c>
      <c r="K17" s="26" t="s">
        <v>85</v>
      </c>
      <c r="L17" s="21">
        <v>27</v>
      </c>
      <c r="M17" s="43">
        <f t="shared" si="0"/>
        <v>18441.085320000002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3">
        <f t="shared" si="0"/>
        <v>1659.6976788000002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3">
        <f t="shared" si="0"/>
        <v>683.0031600000001</v>
      </c>
    </row>
    <row r="20" spans="1:13" ht="12.75">
      <c r="A20" t="s">
        <v>130</v>
      </c>
      <c r="J20" s="20"/>
      <c r="K20" s="27" t="s">
        <v>52</v>
      </c>
      <c r="L20" s="28">
        <f>SUM(L6:L19)</f>
        <v>56.68</v>
      </c>
      <c r="M20" s="32">
        <f>SUM(M6:M19)</f>
        <v>38712.61910880001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141</v>
      </c>
      <c r="L24" s="43">
        <f>0.06*146.9</f>
        <v>8.814</v>
      </c>
      <c r="M24" s="43">
        <f aca="true" t="shared" si="1" ref="M24:M43">L24*524.58*1.302</f>
        <v>6019.989852240001</v>
      </c>
    </row>
    <row r="25" spans="1:13" ht="12.75">
      <c r="A25" t="s">
        <v>110</v>
      </c>
      <c r="J25" s="20">
        <v>2</v>
      </c>
      <c r="K25" s="20" t="s">
        <v>150</v>
      </c>
      <c r="L25" s="43">
        <f>0.06*81</f>
        <v>4.859999999999999</v>
      </c>
      <c r="M25" s="43">
        <f t="shared" si="1"/>
        <v>3319.3953576</v>
      </c>
    </row>
    <row r="26" spans="1:13" ht="12.75">
      <c r="A26" t="s">
        <v>111</v>
      </c>
      <c r="J26" s="20">
        <v>3</v>
      </c>
      <c r="K26" s="20" t="s">
        <v>153</v>
      </c>
      <c r="L26" s="43">
        <v>2</v>
      </c>
      <c r="M26" s="43">
        <f t="shared" si="1"/>
        <v>1366.0063200000002</v>
      </c>
    </row>
    <row r="27" spans="1:13" ht="12.75">
      <c r="A27" s="45" t="s">
        <v>112</v>
      </c>
      <c r="B27" s="45"/>
      <c r="C27" s="45"/>
      <c r="D27" s="45"/>
      <c r="E27" s="45"/>
      <c r="F27" s="45"/>
      <c r="G27" s="45"/>
      <c r="H27" s="45"/>
      <c r="J27" s="20">
        <v>4</v>
      </c>
      <c r="K27" s="20" t="s">
        <v>155</v>
      </c>
      <c r="L27" s="43">
        <v>4.12</v>
      </c>
      <c r="M27" s="43">
        <f t="shared" si="1"/>
        <v>2813.9730192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159</v>
      </c>
      <c r="L28" s="43">
        <v>0.24</v>
      </c>
      <c r="M28" s="43">
        <f t="shared" si="1"/>
        <v>163.9207584</v>
      </c>
    </row>
    <row r="29" spans="10:13" ht="12.75">
      <c r="J29" s="20">
        <v>6</v>
      </c>
      <c r="K29" s="20" t="s">
        <v>161</v>
      </c>
      <c r="L29" s="43">
        <f>0.1*7.1</f>
        <v>0.71</v>
      </c>
      <c r="M29" s="43">
        <f t="shared" si="1"/>
        <v>484.9322436</v>
      </c>
    </row>
    <row r="30" spans="2:13" ht="12.75">
      <c r="B30" t="s">
        <v>0</v>
      </c>
      <c r="J30" s="20">
        <v>7</v>
      </c>
      <c r="K30" s="20" t="s">
        <v>164</v>
      </c>
      <c r="L30" s="43">
        <v>194.93</v>
      </c>
      <c r="M30" s="43">
        <f t="shared" si="1"/>
        <v>133137.80597880002</v>
      </c>
    </row>
    <row r="31" spans="10:13" ht="12.75">
      <c r="J31" s="20">
        <v>8</v>
      </c>
      <c r="K31" s="20" t="s">
        <v>165</v>
      </c>
      <c r="L31" s="43">
        <v>9.36</v>
      </c>
      <c r="M31" s="43">
        <f t="shared" si="1"/>
        <v>6392.9095776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43"/>
      <c r="M32" s="43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43"/>
      <c r="M33" s="43">
        <f t="shared" si="1"/>
        <v>0</v>
      </c>
    </row>
    <row r="34" spans="1:13" ht="12.75">
      <c r="A34" t="s">
        <v>3</v>
      </c>
      <c r="J34" s="20">
        <v>11</v>
      </c>
      <c r="K34" s="20"/>
      <c r="L34" s="43"/>
      <c r="M34" s="43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43"/>
      <c r="M35" s="43">
        <f t="shared" si="1"/>
        <v>0</v>
      </c>
    </row>
    <row r="36" spans="10:13" ht="12.75">
      <c r="J36" s="20">
        <v>13</v>
      </c>
      <c r="K36" s="20"/>
      <c r="L36" s="43"/>
      <c r="M36" s="43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43">
        <f t="shared" si="1"/>
        <v>0</v>
      </c>
    </row>
    <row r="38" spans="10:13" ht="12.75">
      <c r="J38" s="20">
        <v>15</v>
      </c>
      <c r="K38" s="20"/>
      <c r="L38" s="43"/>
      <c r="M38" s="43">
        <f t="shared" si="1"/>
        <v>0</v>
      </c>
    </row>
    <row r="39" spans="1:13" ht="12.75">
      <c r="A39" s="2" t="s">
        <v>6</v>
      </c>
      <c r="F39" s="11">
        <v>268975.8</v>
      </c>
      <c r="J39" s="20">
        <v>16</v>
      </c>
      <c r="K39" s="20"/>
      <c r="L39" s="25"/>
      <c r="M39" s="43">
        <f t="shared" si="1"/>
        <v>0</v>
      </c>
    </row>
    <row r="40" spans="1:13" ht="12.75">
      <c r="A40" t="s">
        <v>7</v>
      </c>
      <c r="F40" s="5">
        <v>265437.41</v>
      </c>
      <c r="J40" s="20">
        <v>17</v>
      </c>
      <c r="K40" s="20"/>
      <c r="L40" s="25"/>
      <c r="M40" s="43">
        <f t="shared" si="1"/>
        <v>0</v>
      </c>
    </row>
    <row r="41" spans="2:13" ht="12.75">
      <c r="B41" t="s">
        <v>8</v>
      </c>
      <c r="F41" s="9">
        <f>F40/F39</f>
        <v>0.9868449503635642</v>
      </c>
      <c r="J41" s="20">
        <v>18</v>
      </c>
      <c r="K41" s="20"/>
      <c r="L41" s="25"/>
      <c r="M41" s="43">
        <f t="shared" si="1"/>
        <v>0</v>
      </c>
    </row>
    <row r="42" spans="1:13" ht="12.75">
      <c r="A42" s="7" t="s">
        <v>136</v>
      </c>
      <c r="B42" s="7"/>
      <c r="C42" s="7"/>
      <c r="D42" s="7"/>
      <c r="E42" s="7"/>
      <c r="F42" s="5">
        <f>400+400+114.13</f>
        <v>914.13</v>
      </c>
      <c r="J42" s="20">
        <v>19</v>
      </c>
      <c r="K42" s="20"/>
      <c r="L42" s="25"/>
      <c r="M42" s="43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266351.54</v>
      </c>
      <c r="J43" s="20">
        <v>20</v>
      </c>
      <c r="K43" s="20"/>
      <c r="L43" s="25"/>
      <c r="M43" s="43">
        <f t="shared" si="1"/>
        <v>0</v>
      </c>
    </row>
    <row r="44" spans="10:13" ht="12.75">
      <c r="J44" s="20"/>
      <c r="K44" s="29" t="s">
        <v>52</v>
      </c>
      <c r="L44" s="28">
        <f>SUM(L24:L42)</f>
        <v>225.034</v>
      </c>
      <c r="M44" s="32">
        <f>SUM(M24:M43)</f>
        <v>153698.93310744</v>
      </c>
    </row>
    <row r="45" spans="2:11" ht="12.75">
      <c r="B45" s="1" t="s">
        <v>10</v>
      </c>
      <c r="C45" s="1"/>
      <c r="K45" s="1" t="s">
        <v>56</v>
      </c>
    </row>
    <row r="46" spans="10:13" ht="12.75">
      <c r="J46" s="22" t="s">
        <v>30</v>
      </c>
      <c r="K46" s="22"/>
      <c r="L46" s="22" t="s">
        <v>57</v>
      </c>
      <c r="M46" s="22" t="s">
        <v>36</v>
      </c>
    </row>
    <row r="47" spans="1:13" ht="12.75">
      <c r="A47" s="4" t="s">
        <v>11</v>
      </c>
      <c r="B47" s="4"/>
      <c r="C47" s="4"/>
      <c r="D47" s="4"/>
      <c r="E47" s="4"/>
      <c r="F47" s="4"/>
      <c r="J47" s="23" t="s">
        <v>31</v>
      </c>
      <c r="K47" s="23" t="s">
        <v>32</v>
      </c>
      <c r="L47" s="23"/>
      <c r="M47" s="23" t="s">
        <v>58</v>
      </c>
    </row>
    <row r="48" spans="1:13" ht="12.75">
      <c r="A48" t="s">
        <v>12</v>
      </c>
      <c r="F48" s="11">
        <f>(5400+6000)*1.302</f>
        <v>14842.800000000001</v>
      </c>
      <c r="J48" s="20">
        <v>1</v>
      </c>
      <c r="K48" s="20" t="s">
        <v>142</v>
      </c>
      <c r="L48" s="25" t="s">
        <v>143</v>
      </c>
      <c r="M48" s="43">
        <f>2*773.54</f>
        <v>1547.08</v>
      </c>
    </row>
    <row r="49" spans="1:13" ht="12.75">
      <c r="A49" s="6" t="s">
        <v>15</v>
      </c>
      <c r="F49" s="11">
        <f>(6100+6100)*1.302</f>
        <v>15884.400000000001</v>
      </c>
      <c r="J49" s="20">
        <v>2</v>
      </c>
      <c r="K49" s="20" t="s">
        <v>144</v>
      </c>
      <c r="L49" s="25" t="s">
        <v>143</v>
      </c>
      <c r="M49" s="25">
        <f>2*470.05</f>
        <v>940.1</v>
      </c>
    </row>
    <row r="50" spans="1:13" ht="12.75">
      <c r="A50" s="52" t="s">
        <v>86</v>
      </c>
      <c r="B50" s="44"/>
      <c r="C50" s="44"/>
      <c r="D50" s="44"/>
      <c r="E50" s="51">
        <v>0</v>
      </c>
      <c r="F50" s="55">
        <f>E50*E32</f>
        <v>0</v>
      </c>
      <c r="J50" s="20">
        <v>3</v>
      </c>
      <c r="K50" s="20" t="s">
        <v>145</v>
      </c>
      <c r="L50" s="25" t="s">
        <v>146</v>
      </c>
      <c r="M50" s="25">
        <v>135.31</v>
      </c>
    </row>
    <row r="51" spans="1:13" ht="12.75">
      <c r="A51" s="4" t="s">
        <v>28</v>
      </c>
      <c r="F51" s="31">
        <f>F48+F49+F50</f>
        <v>30727.200000000004</v>
      </c>
      <c r="J51" s="20">
        <v>4</v>
      </c>
      <c r="K51" s="20" t="s">
        <v>147</v>
      </c>
      <c r="L51" s="25" t="s">
        <v>146</v>
      </c>
      <c r="M51" s="25">
        <v>68</v>
      </c>
    </row>
    <row r="52" spans="1:13" ht="12.75">
      <c r="A52" s="4" t="s">
        <v>16</v>
      </c>
      <c r="J52" s="20">
        <v>5</v>
      </c>
      <c r="K52" s="20" t="s">
        <v>148</v>
      </c>
      <c r="L52" s="25" t="s">
        <v>146</v>
      </c>
      <c r="M52" s="25">
        <v>95.75</v>
      </c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6</v>
      </c>
      <c r="K53" s="20" t="s">
        <v>149</v>
      </c>
      <c r="L53" s="25" t="s">
        <v>146</v>
      </c>
      <c r="M53" s="25">
        <v>176</v>
      </c>
    </row>
    <row r="54" spans="1:13" ht="12.75">
      <c r="A54" t="s">
        <v>82</v>
      </c>
      <c r="B54">
        <v>1013.2</v>
      </c>
      <c r="C54" t="s">
        <v>13</v>
      </c>
      <c r="D54" s="5">
        <v>0.6</v>
      </c>
      <c r="E54" t="s">
        <v>14</v>
      </c>
      <c r="F54" s="11">
        <f>B54*D54</f>
        <v>607.92</v>
      </c>
      <c r="J54" s="20">
        <v>7</v>
      </c>
      <c r="K54" s="20" t="s">
        <v>151</v>
      </c>
      <c r="L54" s="25" t="s">
        <v>152</v>
      </c>
      <c r="M54" s="25">
        <f>6*460.32</f>
        <v>2761.92</v>
      </c>
    </row>
    <row r="55" spans="1:13" ht="12.75">
      <c r="A55" s="4" t="s">
        <v>17</v>
      </c>
      <c r="B55" s="10"/>
      <c r="C55" s="10"/>
      <c r="F55" s="31">
        <f>SUM(F53:F54)</f>
        <v>607.92</v>
      </c>
      <c r="J55" s="20">
        <v>8</v>
      </c>
      <c r="K55" s="20" t="s">
        <v>154</v>
      </c>
      <c r="L55" s="25"/>
      <c r="M55" s="25">
        <v>432</v>
      </c>
    </row>
    <row r="56" spans="1:13" ht="12.75">
      <c r="A56" s="4" t="s">
        <v>62</v>
      </c>
      <c r="B56" s="10"/>
      <c r="C56" s="10"/>
      <c r="F56" s="8"/>
      <c r="J56" s="20">
        <v>9</v>
      </c>
      <c r="K56" s="20" t="s">
        <v>156</v>
      </c>
      <c r="L56" s="25" t="s">
        <v>146</v>
      </c>
      <c r="M56" s="25">
        <v>380</v>
      </c>
    </row>
    <row r="57" spans="1:13" ht="12.75">
      <c r="A57" s="10" t="s">
        <v>63</v>
      </c>
      <c r="B57" s="10">
        <v>3</v>
      </c>
      <c r="C57" s="10"/>
      <c r="D57" s="5">
        <v>6405</v>
      </c>
      <c r="F57" s="58">
        <f>B57*D57*2</f>
        <v>38430</v>
      </c>
      <c r="J57" s="20">
        <v>10</v>
      </c>
      <c r="K57" s="20" t="s">
        <v>157</v>
      </c>
      <c r="L57" s="25" t="s">
        <v>146</v>
      </c>
      <c r="M57" s="25">
        <v>203</v>
      </c>
    </row>
    <row r="58" spans="1:13" ht="12.75">
      <c r="A58" s="59" t="s">
        <v>134</v>
      </c>
      <c r="B58" s="59"/>
      <c r="C58" s="59"/>
      <c r="D58" s="51"/>
      <c r="E58" s="44"/>
      <c r="F58" s="60">
        <v>0</v>
      </c>
      <c r="J58" s="20">
        <v>11</v>
      </c>
      <c r="K58" s="20" t="s">
        <v>158</v>
      </c>
      <c r="L58" s="25" t="s">
        <v>146</v>
      </c>
      <c r="M58" s="25">
        <v>300</v>
      </c>
    </row>
    <row r="59" spans="1:13" ht="12.75">
      <c r="A59" s="4" t="s">
        <v>70</v>
      </c>
      <c r="F59" s="8">
        <f>SUM(F57+F58)</f>
        <v>38430</v>
      </c>
      <c r="J59" s="20">
        <v>12</v>
      </c>
      <c r="K59" s="20" t="s">
        <v>160</v>
      </c>
      <c r="L59" s="25" t="s">
        <v>146</v>
      </c>
      <c r="M59" s="25">
        <v>124.9</v>
      </c>
    </row>
    <row r="60" spans="1:13" ht="12.75">
      <c r="A60" s="4" t="s">
        <v>64</v>
      </c>
      <c r="B60" s="4"/>
      <c r="J60" s="20">
        <v>13</v>
      </c>
      <c r="K60" s="20" t="s">
        <v>162</v>
      </c>
      <c r="L60" s="25" t="s">
        <v>163</v>
      </c>
      <c r="M60" s="25">
        <f>10*14.9</f>
        <v>149</v>
      </c>
    </row>
    <row r="61" spans="1:13" ht="12.75">
      <c r="A61" t="s">
        <v>18</v>
      </c>
      <c r="C61" s="44">
        <v>1958853</v>
      </c>
      <c r="D61">
        <v>222433.7</v>
      </c>
      <c r="E61">
        <v>5945.5</v>
      </c>
      <c r="F61" s="33">
        <f>C61/D61*E61</f>
        <v>52358.79505443644</v>
      </c>
      <c r="J61" s="20">
        <v>14</v>
      </c>
      <c r="K61" s="20"/>
      <c r="L61" s="25"/>
      <c r="M61" s="25"/>
    </row>
    <row r="62" spans="1:13" ht="12.75">
      <c r="A62" t="s">
        <v>19</v>
      </c>
      <c r="F62" s="33">
        <f>M20</f>
        <v>38712.61910880001</v>
      </c>
      <c r="J62" s="20">
        <v>15</v>
      </c>
      <c r="K62" s="20"/>
      <c r="L62" s="25"/>
      <c r="M62" s="25"/>
    </row>
    <row r="63" spans="1:13" ht="12.75">
      <c r="A63" t="s">
        <v>20</v>
      </c>
      <c r="F63" s="11">
        <f>M44</f>
        <v>153698.93310744</v>
      </c>
      <c r="J63" s="20">
        <v>16</v>
      </c>
      <c r="K63" s="20"/>
      <c r="L63" s="25"/>
      <c r="M63" s="25"/>
    </row>
    <row r="64" spans="1:13" ht="12.75">
      <c r="A64" t="s">
        <v>75</v>
      </c>
      <c r="F64" s="5">
        <f>1*600*1.302</f>
        <v>781.2</v>
      </c>
      <c r="J64" s="20">
        <v>17</v>
      </c>
      <c r="K64" s="20"/>
      <c r="L64" s="25"/>
      <c r="M64" s="25"/>
    </row>
    <row r="65" spans="1:13" ht="12.75">
      <c r="A65" t="s">
        <v>21</v>
      </c>
      <c r="F65" s="11">
        <f>M68</f>
        <v>7313.0599999999995</v>
      </c>
      <c r="J65" s="20">
        <v>18</v>
      </c>
      <c r="K65" s="20"/>
      <c r="L65" s="25"/>
      <c r="M65" s="25"/>
    </row>
    <row r="66" spans="1:13" ht="12.75">
      <c r="A66" t="s">
        <v>22</v>
      </c>
      <c r="F66" s="5"/>
      <c r="J66" s="20">
        <v>19</v>
      </c>
      <c r="K66" s="20"/>
      <c r="L66" s="25"/>
      <c r="M66" s="25"/>
    </row>
    <row r="67" spans="1:13" ht="12.75">
      <c r="A67" t="s">
        <v>23</v>
      </c>
      <c r="F67" s="5"/>
      <c r="J67" s="20">
        <v>20</v>
      </c>
      <c r="K67" s="20"/>
      <c r="L67" s="25"/>
      <c r="M67" s="25"/>
    </row>
    <row r="68" spans="2:13" ht="12.75">
      <c r="B68">
        <v>5945.5</v>
      </c>
      <c r="C68" t="s">
        <v>13</v>
      </c>
      <c r="D68" s="11">
        <v>0.78</v>
      </c>
      <c r="E68" t="s">
        <v>14</v>
      </c>
      <c r="F68" s="11">
        <f>B68*D68</f>
        <v>4637.49</v>
      </c>
      <c r="J68" s="20"/>
      <c r="K68" s="20"/>
      <c r="L68" s="30" t="s">
        <v>59</v>
      </c>
      <c r="M68" s="32">
        <f>SUM(M48:M67)</f>
        <v>7313.0599999999995</v>
      </c>
    </row>
    <row r="69" spans="1:6" ht="12.75">
      <c r="A69" s="44" t="s">
        <v>78</v>
      </c>
      <c r="B69" s="44"/>
      <c r="C69" s="44"/>
      <c r="D69" s="44"/>
      <c r="E69" s="44"/>
      <c r="F69" s="51">
        <v>0</v>
      </c>
    </row>
    <row r="70" spans="1:6" ht="12.75">
      <c r="A70" s="44" t="s">
        <v>87</v>
      </c>
      <c r="B70" s="44"/>
      <c r="C70" s="44"/>
      <c r="D70" s="51">
        <v>0</v>
      </c>
      <c r="E70" s="44"/>
      <c r="F70" s="51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257502.09727067646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0.49</v>
      </c>
      <c r="E73" t="s">
        <v>14</v>
      </c>
      <c r="F73" s="11">
        <f>B73*D73</f>
        <v>2913.295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3.21</v>
      </c>
      <c r="E76" t="s">
        <v>14</v>
      </c>
      <c r="F76" s="11">
        <f>B76*D76</f>
        <v>19085.055</v>
      </c>
    </row>
    <row r="77" spans="1:6" ht="12.75">
      <c r="A77" s="4" t="s">
        <v>66</v>
      </c>
      <c r="F77" s="31">
        <f>F73+F76</f>
        <v>21998.35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6.08</v>
      </c>
      <c r="E80" t="s">
        <v>14</v>
      </c>
      <c r="F80" s="11">
        <f>B80*D80</f>
        <v>36148.64</v>
      </c>
    </row>
    <row r="81" spans="1:9" ht="12.75">
      <c r="A81" s="4" t="s">
        <v>69</v>
      </c>
      <c r="F81" s="31">
        <f>SUM(F80)</f>
        <v>36148.64</v>
      </c>
      <c r="I81" s="7"/>
    </row>
    <row r="82" spans="1:6" ht="12.75">
      <c r="A82" s="53" t="s">
        <v>81</v>
      </c>
      <c r="B82" s="44"/>
      <c r="C82" s="44"/>
      <c r="D82" s="51">
        <v>0</v>
      </c>
      <c r="E82" s="44"/>
      <c r="F82" s="54">
        <f>D82*E32</f>
        <v>0</v>
      </c>
    </row>
    <row r="83" spans="1:6" ht="12.75">
      <c r="A83" s="1" t="s">
        <v>27</v>
      </c>
      <c r="B83" s="1"/>
      <c r="F83" s="31">
        <f>F51+F55+F59+F71+F77+F81+F82</f>
        <v>385414.20727067644</v>
      </c>
    </row>
    <row r="84" spans="1:6" ht="12.75">
      <c r="A84" s="1" t="s">
        <v>79</v>
      </c>
      <c r="B84" s="34"/>
      <c r="C84" s="34">
        <v>0.058</v>
      </c>
      <c r="D84" s="1"/>
      <c r="E84" s="1"/>
      <c r="F84" s="31">
        <f>F83*5.8%</f>
        <v>22354.02402169923</v>
      </c>
    </row>
    <row r="85" spans="1:6" ht="12.75">
      <c r="A85" s="1"/>
      <c r="B85" s="34" t="s">
        <v>131</v>
      </c>
      <c r="C85" s="34"/>
      <c r="D85" s="1"/>
      <c r="E85" s="49"/>
      <c r="F85" s="57">
        <f>(3197.13*2)*5.82</f>
        <v>37214.5932</v>
      </c>
    </row>
    <row r="86" spans="1:6" ht="12.75">
      <c r="A86" s="1"/>
      <c r="B86" s="34" t="s">
        <v>132</v>
      </c>
      <c r="C86" s="34"/>
      <c r="D86" s="1"/>
      <c r="E86" s="49"/>
      <c r="F86" s="50">
        <f>868.03+868.03</f>
        <v>1736.06</v>
      </c>
    </row>
    <row r="87" spans="1:6" ht="12.75">
      <c r="A87" s="1"/>
      <c r="B87" s="34" t="s">
        <v>133</v>
      </c>
      <c r="C87" s="34"/>
      <c r="D87" s="1"/>
      <c r="E87" s="49"/>
      <c r="F87" s="50">
        <f>5100.16+5100.16</f>
        <v>10200.32</v>
      </c>
    </row>
    <row r="88" spans="1:6" ht="15">
      <c r="A88" s="12" t="s">
        <v>29</v>
      </c>
      <c r="B88" s="12"/>
      <c r="C88" s="12"/>
      <c r="D88" s="12"/>
      <c r="E88" s="12"/>
      <c r="F88" s="40">
        <f>F83+F84+F85+F86+F87</f>
        <v>456919.20449237566</v>
      </c>
    </row>
    <row r="89" spans="2:6" ht="12.75">
      <c r="B89" s="35" t="s">
        <v>71</v>
      </c>
      <c r="C89" s="36" t="s">
        <v>72</v>
      </c>
      <c r="D89" s="22" t="s">
        <v>73</v>
      </c>
      <c r="E89" s="22" t="s">
        <v>74</v>
      </c>
      <c r="F89" s="39" t="s">
        <v>140</v>
      </c>
    </row>
    <row r="90" spans="1:6" ht="12.75">
      <c r="A90" s="13"/>
      <c r="B90" s="37">
        <v>45047</v>
      </c>
      <c r="C90" s="38">
        <v>-18121</v>
      </c>
      <c r="D90" s="41">
        <f>F43</f>
        <v>266351.54</v>
      </c>
      <c r="E90" s="41">
        <f>F88</f>
        <v>456919.20449237566</v>
      </c>
      <c r="F90" s="42">
        <f>C90+D90-E90</f>
        <v>-208688.66449237568</v>
      </c>
    </row>
    <row r="92" spans="1:6" ht="13.5" thickBot="1">
      <c r="A92" t="s">
        <v>115</v>
      </c>
      <c r="C92" s="46" t="s">
        <v>139</v>
      </c>
      <c r="D92" s="8" t="s">
        <v>116</v>
      </c>
      <c r="E92" s="46">
        <v>45107</v>
      </c>
      <c r="F92" t="s">
        <v>117</v>
      </c>
    </row>
    <row r="93" spans="1:7" ht="13.5" thickBot="1">
      <c r="A93" t="s">
        <v>118</v>
      </c>
      <c r="F93" s="47">
        <f>E90</f>
        <v>456919.20449237566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2023-01-12T17:05:08Z</cp:lastPrinted>
  <dcterms:created xsi:type="dcterms:W3CDTF">2008-08-18T07:30:19Z</dcterms:created>
  <dcterms:modified xsi:type="dcterms:W3CDTF">2023-07-24T11:54:35Z</dcterms:modified>
  <cp:category/>
  <cp:version/>
  <cp:contentType/>
  <cp:contentStatus/>
</cp:coreProperties>
</file>