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<sst xmlns="http://schemas.openxmlformats.org/spreadsheetml/2006/main" count="174" uniqueCount="150">
  <si>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</si>
  <si>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</si>
  <si>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</si>
  <si>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</si>
  <si>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</si>
  <si>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</si>
  <si>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</si>
  <si>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</si>
  <si>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</si>
  <si>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</si>
  <si>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</si>
  <si>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</si>
  <si>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</si>
  <si>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</si>
  <si>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</si>
  <si>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</si>
  <si>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</si>
  <si>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</si>
  <si>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</si>
  <si>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</si>
  <si>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</si>
  <si>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</si>
  <si>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</si>
  <si>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</si>
  <si>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</si>
  <si>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</si>
  <si>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</si>
  <si>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</si>
  <si>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</si>
  <si>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</si>
  <si>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</si>
  <si>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</si>
  <si>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</si>
  <si>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</si>
  <si>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</si>
  <si>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</si>
  <si>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</si>
  <si>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</si>
  <si>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</si>
  <si>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</si>
  <si>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</si>
  <si>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</si>
  <si>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</si>
  <si>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</si>
  <si>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</si>
  <si>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</si>
  <si>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</si>
  <si>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</si>
  <si>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</si>
  <si>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</si>
  <si>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</si>
  <si>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</si>
  <si>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</si>
  <si>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</si>
  <si>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</si>
  <si>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</si>
  <si>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</si>
  <si>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</si>
  <si>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</si>
  <si>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</si>
  <si>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</si>
  <si>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</si>
  <si>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</si>
  <si>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</si>
  <si>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</si>
  <si>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</si>
  <si>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</si>
  <si>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</si>
  <si>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</si>
  <si>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</si>
  <si>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</si>
  <si>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</si>
  <si>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</si>
  <si>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</si>
  <si>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</si>
  <si>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</si>
  <si>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</si>
  <si>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</si>
  <si>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</si>
  <si>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</si>
  <si>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</si>
  <si>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</si>
  <si>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</si>
  <si>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</si>
  <si>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</si>
  <si>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</si>
  <si>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</si>
  <si>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</si>
  <si>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</si>
  <si>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</si>
  <si>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</si>
  <si>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</si>
  <si>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</si>
  <si>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</si>
  <si>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</si>
  <si>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</si>
  <si>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</si>
  <si>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</si>
  <si>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</si>
  <si>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</si>
  <si>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</si>
  <si>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</si>
  <si>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</si>
  <si>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</si>
  <si>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</si>
  <si>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</si>
  <si>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</si>
  <si>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</si>
  <si>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</si>
  <si>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</si>
  <si>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</si>
  <si>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8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</si>
  <si>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</si>
  <si>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</si>
  <si>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</si>
  <si>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</si>
  <si>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</si>
  <si>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</si>
  <si>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</si>
  <si>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</si>
  <si>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</si>
  <si>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</si>
  <si>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</si>
  <si>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</si>
  <si>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</si>
  <si>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</si>
  <si>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</si>
  <si>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</si>
  <si>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</si>
  <si>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</si>
  <si>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</si>
  <si>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</si>
  <si>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r>
      <t xml:space="preserve">1.2 Арендаторы </t>
    </r>
    <r>
      <rPr>
        <sz val="9"/>
        <rFont val="Arial Cyr"/>
        <family val="0"/>
      </rPr>
      <t>(Ростелеком, Видикон)</t>
    </r>
  </si>
  <si>
    <t>апреля</t>
  </si>
  <si>
    <t>за   март-апрель  2023 г.</t>
  </si>
  <si>
    <t>01.03.2023г.</t>
  </si>
  <si>
    <t>ост.на 01.05</t>
  </si>
  <si>
    <t>ремонт подъезда №3</t>
  </si>
  <si>
    <t>материал для ремонта подъезда №3</t>
  </si>
  <si>
    <t xml:space="preserve">смена ламп (3шт) </t>
  </si>
  <si>
    <t>лампа</t>
  </si>
  <si>
    <t>3шт</t>
  </si>
  <si>
    <t>светильник</t>
  </si>
  <si>
    <t>4шт</t>
  </si>
  <si>
    <t>смена светильника (4шт)</t>
  </si>
  <si>
    <t>провод</t>
  </si>
  <si>
    <t>3мп</t>
  </si>
  <si>
    <t>саморез</t>
  </si>
  <si>
    <t>8шт</t>
  </si>
  <si>
    <t>дюпель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</si>
</sst>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70">
      <selection activeCell="C88" sqref="C88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5039062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3</v>
      </c>
      <c r="E2" s="61">
        <v>4</v>
      </c>
      <c r="K2" s="5" t="s">
        <v>134</v>
      </c>
    </row>
    <row r="3" spans="1:13" ht="12.75">
      <c r="A3" t="s">
        <v>86</v>
      </c>
      <c r="J3" s="14" t="s">
        <v>36</v>
      </c>
      <c r="K3" s="50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133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2.37</v>
      </c>
      <c r="M6" s="45">
        <f>L6*524.58*1.302</f>
        <v>1618.7174892000003</v>
      </c>
    </row>
    <row r="7" spans="2:13" ht="12.75">
      <c r="B7" t="s">
        <v>89</v>
      </c>
      <c r="C7" s="1" t="s">
        <v>90</v>
      </c>
      <c r="D7" s="1"/>
      <c r="E7" s="1" t="s">
        <v>111</v>
      </c>
      <c r="J7" s="14">
        <v>2</v>
      </c>
      <c r="K7" s="14" t="s">
        <v>44</v>
      </c>
      <c r="L7" s="14"/>
      <c r="M7" s="45">
        <f aca="true" t="shared" si="0" ref="M7:M19">L7*524.58*1.302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3.01</v>
      </c>
      <c r="M11" s="45">
        <f t="shared" si="0"/>
        <v>2055.8395116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0.43</v>
      </c>
      <c r="M13" s="45">
        <f t="shared" si="0"/>
        <v>293.6913588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6</v>
      </c>
      <c r="M17" s="45">
        <f t="shared" si="0"/>
        <v>4098.01896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1.08</v>
      </c>
      <c r="M18" s="45">
        <f t="shared" si="0"/>
        <v>737.6434128000001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5">
        <f t="shared" si="0"/>
        <v>341.50158000000005</v>
      </c>
    </row>
    <row r="20" spans="1:13" ht="12.75">
      <c r="A20" t="s">
        <v>102</v>
      </c>
      <c r="J20" s="20"/>
      <c r="K20" s="27" t="s">
        <v>58</v>
      </c>
      <c r="L20" s="28">
        <f>SUM(L6:L19)</f>
        <v>13.389999999999999</v>
      </c>
      <c r="M20" s="32">
        <f>SUM(M6:M19)</f>
        <v>9145.4123124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137</v>
      </c>
      <c r="L24" s="45">
        <v>84.07</v>
      </c>
      <c r="M24" s="45">
        <f aca="true" t="shared" si="1" ref="M24:M34">L24*524.58*1.302</f>
        <v>57420.075661200004</v>
      </c>
    </row>
    <row r="25" spans="1:13" ht="12.75">
      <c r="A25" t="s">
        <v>106</v>
      </c>
      <c r="J25" s="20">
        <v>2</v>
      </c>
      <c r="K25" s="20" t="s">
        <v>139</v>
      </c>
      <c r="L25" s="45">
        <v>0.21</v>
      </c>
      <c r="M25" s="45">
        <f t="shared" si="1"/>
        <v>143.4306636</v>
      </c>
    </row>
    <row r="26" spans="1:13" ht="12.75">
      <c r="A26" t="s">
        <v>107</v>
      </c>
      <c r="J26" s="20">
        <v>3</v>
      </c>
      <c r="K26" s="20" t="s">
        <v>144</v>
      </c>
      <c r="L26" s="45">
        <f>4*0.891</f>
        <v>3.564</v>
      </c>
      <c r="M26" s="45">
        <f t="shared" si="1"/>
        <v>2434.22326224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>
        <v>4</v>
      </c>
      <c r="K27" s="20"/>
      <c r="L27" s="45"/>
      <c r="M27" s="45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45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45">
        <f t="shared" si="1"/>
        <v>0</v>
      </c>
    </row>
    <row r="30" spans="10:13" ht="12.75">
      <c r="J30" s="20">
        <v>8</v>
      </c>
      <c r="K30" s="20"/>
      <c r="L30" s="25"/>
      <c r="M30" s="45">
        <f t="shared" si="1"/>
        <v>0</v>
      </c>
    </row>
    <row r="31" spans="2:13" ht="12.75">
      <c r="B31" t="s">
        <v>0</v>
      </c>
      <c r="J31" s="20">
        <v>9</v>
      </c>
      <c r="K31" s="20"/>
      <c r="L31" s="25"/>
      <c r="M31" s="45">
        <f t="shared" si="1"/>
        <v>0</v>
      </c>
    </row>
    <row r="32" spans="10:13" ht="12.75">
      <c r="J32" s="20">
        <v>10</v>
      </c>
      <c r="K32" s="20"/>
      <c r="L32" s="25"/>
      <c r="M32" s="45">
        <f t="shared" si="1"/>
        <v>0</v>
      </c>
    </row>
    <row r="33" spans="1:13" ht="12.75">
      <c r="A33" t="s">
        <v>1</v>
      </c>
      <c r="E33">
        <v>2042.8</v>
      </c>
      <c r="F33" t="s">
        <v>66</v>
      </c>
      <c r="J33" s="20">
        <v>11</v>
      </c>
      <c r="K33" s="20"/>
      <c r="L33" s="25"/>
      <c r="M33" s="45">
        <f t="shared" si="1"/>
        <v>0</v>
      </c>
    </row>
    <row r="34" spans="1:13" ht="12.75">
      <c r="A34" t="s">
        <v>2</v>
      </c>
      <c r="E34">
        <v>640</v>
      </c>
      <c r="F34" t="s">
        <v>66</v>
      </c>
      <c r="J34" s="20">
        <v>12</v>
      </c>
      <c r="K34" s="20"/>
      <c r="L34" s="25"/>
      <c r="M34" s="45">
        <f t="shared" si="1"/>
        <v>0</v>
      </c>
    </row>
    <row r="35" spans="1:13" ht="12.75">
      <c r="A35" t="s">
        <v>3</v>
      </c>
      <c r="J35" s="20"/>
      <c r="K35" s="29" t="s">
        <v>58</v>
      </c>
      <c r="L35" s="28">
        <f>SUM(L24:L34)</f>
        <v>87.844</v>
      </c>
      <c r="M35" s="32">
        <f>SUM(M24:M34)</f>
        <v>59997.72958704</v>
      </c>
    </row>
    <row r="36" spans="1:11" ht="12.75">
      <c r="A36" t="s">
        <v>4</v>
      </c>
      <c r="E36">
        <v>136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 t="s">
        <v>138</v>
      </c>
      <c r="L39" s="25"/>
      <c r="M39" s="25">
        <v>28137</v>
      </c>
    </row>
    <row r="40" spans="1:13" ht="12.75">
      <c r="A40" s="2" t="s">
        <v>6</v>
      </c>
      <c r="F40" s="11">
        <f>64961.48-2473.43</f>
        <v>62488.05</v>
      </c>
      <c r="J40" s="20">
        <v>2</v>
      </c>
      <c r="K40" s="20" t="s">
        <v>140</v>
      </c>
      <c r="L40" s="25" t="s">
        <v>141</v>
      </c>
      <c r="M40" s="25">
        <f>3*18.3</f>
        <v>54.900000000000006</v>
      </c>
    </row>
    <row r="41" spans="1:13" ht="12.75">
      <c r="A41" t="s">
        <v>7</v>
      </c>
      <c r="F41" s="5">
        <v>57803.05</v>
      </c>
      <c r="J41" s="20">
        <v>3</v>
      </c>
      <c r="K41" s="20" t="s">
        <v>142</v>
      </c>
      <c r="L41" s="25" t="s">
        <v>143</v>
      </c>
      <c r="M41" s="25">
        <f>4*200</f>
        <v>800</v>
      </c>
    </row>
    <row r="42" spans="2:13" ht="12.75">
      <c r="B42" t="s">
        <v>8</v>
      </c>
      <c r="F42" s="9">
        <f>F41/F40</f>
        <v>0.9250256649071302</v>
      </c>
      <c r="J42" s="20">
        <v>4</v>
      </c>
      <c r="K42" s="20" t="s">
        <v>145</v>
      </c>
      <c r="L42" s="25" t="s">
        <v>146</v>
      </c>
      <c r="M42" s="25">
        <f>3*35.1</f>
        <v>105.30000000000001</v>
      </c>
    </row>
    <row r="43" spans="1:13" ht="12.75">
      <c r="A43" t="s">
        <v>132</v>
      </c>
      <c r="F43" s="11">
        <f>400+114.13</f>
        <v>514.13</v>
      </c>
      <c r="J43" s="20">
        <v>5</v>
      </c>
      <c r="K43" s="20" t="s">
        <v>147</v>
      </c>
      <c r="L43" s="25" t="s">
        <v>148</v>
      </c>
      <c r="M43" s="25">
        <f>8*0.63</f>
        <v>5.04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58317.18</v>
      </c>
      <c r="J44" s="20">
        <v>6</v>
      </c>
      <c r="K44" s="20" t="s">
        <v>149</v>
      </c>
      <c r="L44" s="25" t="s">
        <v>148</v>
      </c>
      <c r="M44" s="25">
        <f>8*1.74</f>
        <v>13.92</v>
      </c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45"/>
    </row>
    <row r="49" spans="1:13" ht="12.75">
      <c r="A49" t="s">
        <v>12</v>
      </c>
      <c r="F49" s="11">
        <f>(4200+5200)*1.302</f>
        <v>12238.800000000001</v>
      </c>
      <c r="J49" s="20">
        <v>11</v>
      </c>
      <c r="K49" s="20"/>
      <c r="L49" s="25"/>
      <c r="M49" s="25"/>
    </row>
    <row r="50" spans="1:13" ht="12.75">
      <c r="A50" s="6" t="s">
        <v>15</v>
      </c>
      <c r="F50" s="5">
        <f>(2850+1700)*1.302</f>
        <v>5924.1</v>
      </c>
      <c r="J50" s="20">
        <v>12</v>
      </c>
      <c r="K50" s="20"/>
      <c r="L50" s="25"/>
      <c r="M50" s="25"/>
    </row>
    <row r="51" spans="1:13" ht="12.75">
      <c r="A51" s="55" t="s">
        <v>83</v>
      </c>
      <c r="B51" s="56"/>
      <c r="C51" s="56"/>
      <c r="D51" s="56"/>
      <c r="E51" s="57">
        <v>0</v>
      </c>
      <c r="F51" s="60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18162.9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640</v>
      </c>
      <c r="C55" t="s">
        <v>13</v>
      </c>
      <c r="D55" s="5">
        <v>0.6</v>
      </c>
      <c r="E55" t="s">
        <v>14</v>
      </c>
      <c r="F55" s="5">
        <f>B55*D55</f>
        <v>384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384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46">
        <v>1960902</v>
      </c>
      <c r="D58">
        <v>222433.7</v>
      </c>
      <c r="E58">
        <v>2042.8</v>
      </c>
      <c r="F58" s="33">
        <f>C58/D58*E58</f>
        <v>18008.649793623896</v>
      </c>
      <c r="J58" s="20">
        <v>20</v>
      </c>
      <c r="K58" s="20"/>
      <c r="L58" s="25"/>
      <c r="M58" s="25"/>
    </row>
    <row r="59" spans="1:13" ht="12.75">
      <c r="A59" t="s">
        <v>20</v>
      </c>
      <c r="F59" s="33">
        <f>M20</f>
        <v>9145.4123124</v>
      </c>
      <c r="J59" s="20">
        <v>21</v>
      </c>
      <c r="K59" s="20"/>
      <c r="L59" s="25"/>
      <c r="M59" s="25"/>
    </row>
    <row r="60" spans="1:13" ht="12.75">
      <c r="A60" t="s">
        <v>21</v>
      </c>
      <c r="F60" s="11">
        <f>M35</f>
        <v>59997.72958704</v>
      </c>
      <c r="J60" s="20">
        <v>22</v>
      </c>
      <c r="K60" s="20"/>
      <c r="L60" s="25"/>
      <c r="M60" s="25"/>
    </row>
    <row r="61" spans="1:13" ht="12.75">
      <c r="A61" t="s">
        <v>73</v>
      </c>
      <c r="F61" s="5">
        <f>0*600*1.302</f>
        <v>0</v>
      </c>
      <c r="J61" s="20">
        <v>23</v>
      </c>
      <c r="K61" s="20"/>
      <c r="L61" s="25"/>
      <c r="M61" s="25"/>
    </row>
    <row r="62" spans="1:13" ht="12.75">
      <c r="A62" t="s">
        <v>22</v>
      </c>
      <c r="F62" s="11">
        <f>M64</f>
        <v>29116.16</v>
      </c>
      <c r="J62" s="20">
        <v>24</v>
      </c>
      <c r="K62" s="20"/>
      <c r="L62" s="25"/>
      <c r="M62" s="25"/>
    </row>
    <row r="63" spans="1:13" ht="12.75">
      <c r="A63" t="s">
        <v>23</v>
      </c>
      <c r="J63" s="20">
        <v>25</v>
      </c>
      <c r="K63" s="20"/>
      <c r="L63" s="25"/>
      <c r="M63" s="25"/>
    </row>
    <row r="64" spans="1:13" ht="12.75">
      <c r="A64" t="s">
        <v>24</v>
      </c>
      <c r="J64" s="20"/>
      <c r="K64" s="20"/>
      <c r="L64" s="30" t="s">
        <v>65</v>
      </c>
      <c r="M64" s="32">
        <f>SUM(M39:M63)</f>
        <v>29116.16</v>
      </c>
    </row>
    <row r="65" spans="1:6" ht="12.75">
      <c r="A65" s="43"/>
      <c r="B65" s="43">
        <v>2042.8</v>
      </c>
      <c r="C65" s="43" t="s">
        <v>13</v>
      </c>
      <c r="D65" s="44">
        <v>0.8</v>
      </c>
      <c r="E65" s="43" t="s">
        <v>14</v>
      </c>
      <c r="F65" s="44">
        <f>B65*D65</f>
        <v>1634.24</v>
      </c>
    </row>
    <row r="66" spans="1:6" ht="12.75">
      <c r="A66" s="53" t="s">
        <v>75</v>
      </c>
      <c r="B66" s="53"/>
      <c r="C66" s="53"/>
      <c r="D66" s="54"/>
      <c r="E66" s="53"/>
      <c r="F66" s="54">
        <v>0</v>
      </c>
    </row>
    <row r="67" spans="1:6" ht="12.75">
      <c r="A67" s="53" t="s">
        <v>84</v>
      </c>
      <c r="B67" s="53"/>
      <c r="C67" s="53"/>
      <c r="D67" s="54">
        <v>0</v>
      </c>
      <c r="E67" s="53"/>
      <c r="F67" s="54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117902.1916930639</v>
      </c>
    </row>
    <row r="69" ht="12.75">
      <c r="A69" s="4" t="s">
        <v>26</v>
      </c>
    </row>
    <row r="70" spans="1:6" ht="12.75">
      <c r="A70" t="s">
        <v>27</v>
      </c>
      <c r="B70">
        <v>2042.8</v>
      </c>
      <c r="C70" t="s">
        <v>66</v>
      </c>
      <c r="D70" s="5">
        <v>0.49</v>
      </c>
      <c r="E70" t="s">
        <v>14</v>
      </c>
      <c r="F70" s="11">
        <f>B70*D70</f>
        <v>1000.972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2042.8</v>
      </c>
      <c r="C73" t="s">
        <v>13</v>
      </c>
      <c r="D73" s="11">
        <v>2.98</v>
      </c>
      <c r="E73" t="s">
        <v>14</v>
      </c>
      <c r="F73" s="11">
        <f>B73*D73</f>
        <v>6087.544</v>
      </c>
    </row>
    <row r="74" spans="1:6" ht="12.75">
      <c r="A74" s="4" t="s">
        <v>29</v>
      </c>
      <c r="F74" s="31">
        <f>F70+F73</f>
        <v>7088.516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2042.8</v>
      </c>
      <c r="C77" t="s">
        <v>13</v>
      </c>
      <c r="D77" s="11">
        <v>5.82</v>
      </c>
      <c r="E77" t="s">
        <v>14</v>
      </c>
      <c r="F77" s="11">
        <f>B77*D77</f>
        <v>11889.096</v>
      </c>
    </row>
    <row r="78" spans="1:6" ht="12.75">
      <c r="A78" s="4" t="s">
        <v>32</v>
      </c>
      <c r="F78" s="31">
        <f>SUM(F77)</f>
        <v>11889.096</v>
      </c>
    </row>
    <row r="79" spans="1:6" ht="12.75">
      <c r="A79" s="58" t="s">
        <v>78</v>
      </c>
      <c r="B79" s="56"/>
      <c r="C79" s="56"/>
      <c r="D79" s="57">
        <v>0</v>
      </c>
      <c r="E79" s="56"/>
      <c r="F79" s="59">
        <f>D79*E33</f>
        <v>0</v>
      </c>
    </row>
    <row r="80" spans="1:8" ht="12.75">
      <c r="A80" s="1" t="s">
        <v>33</v>
      </c>
      <c r="B80" s="1"/>
      <c r="F80" s="31">
        <f>F52+F56+F68+F74+F78+F79</f>
        <v>155426.7036930639</v>
      </c>
      <c r="G80" s="7"/>
      <c r="H80" s="7"/>
    </row>
    <row r="81" spans="1:9" ht="12.75">
      <c r="A81" s="1" t="s">
        <v>76</v>
      </c>
      <c r="B81" s="34"/>
      <c r="C81" s="34">
        <v>0.058</v>
      </c>
      <c r="D81" s="1"/>
      <c r="E81" s="1"/>
      <c r="F81" s="31">
        <f>F80*5.8%</f>
        <v>9014.748814197706</v>
      </c>
      <c r="G81" s="7"/>
      <c r="H81" s="7"/>
      <c r="I81" s="7"/>
    </row>
    <row r="82" spans="1:9" ht="12.75">
      <c r="A82" s="1"/>
      <c r="B82" s="34" t="s">
        <v>128</v>
      </c>
      <c r="C82" s="34"/>
      <c r="D82" s="1"/>
      <c r="E82" s="51"/>
      <c r="F82" s="52">
        <f>3474.54+0</f>
        <v>3474.54</v>
      </c>
      <c r="G82" s="7"/>
      <c r="H82" s="7"/>
      <c r="I82" s="7"/>
    </row>
    <row r="83" spans="1:9" ht="12.75">
      <c r="A83" s="1"/>
      <c r="B83" s="34" t="s">
        <v>129</v>
      </c>
      <c r="C83" s="34"/>
      <c r="D83" s="1"/>
      <c r="E83" s="51"/>
      <c r="F83" s="52">
        <f>2*183.99</f>
        <v>367.98</v>
      </c>
      <c r="G83" s="7"/>
      <c r="H83" s="7"/>
      <c r="I83" s="7"/>
    </row>
    <row r="84" spans="1:9" ht="12.75">
      <c r="A84" s="1"/>
      <c r="B84" s="34" t="s">
        <v>130</v>
      </c>
      <c r="C84" s="34"/>
      <c r="D84" s="1"/>
      <c r="E84" s="51"/>
      <c r="F84" s="52">
        <v>0</v>
      </c>
      <c r="G84" s="7"/>
      <c r="H84" s="7"/>
      <c r="I84" s="7"/>
    </row>
    <row r="85" spans="1:6" ht="13.5">
      <c r="A85" s="12" t="s">
        <v>35</v>
      </c>
      <c r="B85" s="12"/>
      <c r="C85" s="12"/>
      <c r="D85" s="12"/>
      <c r="E85" s="12"/>
      <c r="F85" s="35">
        <f>F80+F81+F82+F83+F84</f>
        <v>168283.9725072616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136</v>
      </c>
    </row>
    <row r="87" spans="1:6" ht="12.75">
      <c r="A87" s="13"/>
      <c r="B87" s="38">
        <v>44986</v>
      </c>
      <c r="C87" s="39">
        <v>-1255287</v>
      </c>
      <c r="D87" s="41">
        <f>F44</f>
        <v>58317.18</v>
      </c>
      <c r="E87" s="41">
        <f>F85</f>
        <v>168283.9725072616</v>
      </c>
      <c r="F87" s="42">
        <f>C87+D87-E87</f>
        <v>-1365253.7925072617</v>
      </c>
    </row>
    <row r="89" spans="1:6" ht="13.5" thickBot="1">
      <c r="A89" t="s">
        <v>112</v>
      </c>
      <c r="C89" s="48" t="s">
        <v>135</v>
      </c>
      <c r="D89" s="8" t="s">
        <v>113</v>
      </c>
      <c r="E89" s="48">
        <v>45015</v>
      </c>
      <c r="F89" t="s">
        <v>114</v>
      </c>
    </row>
    <row r="90" spans="1:7" ht="13.5" thickBot="1">
      <c r="A90" t="s">
        <v>115</v>
      </c>
      <c r="F90" s="49">
        <f>E87</f>
        <v>168283.9725072616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6" ht="12.75">
      <c r="A106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2023-01-12T17:03:12Z</cp:lastPrinted>
  <dcterms:created xsi:type="dcterms:W3CDTF">2008-08-18T07:30:19Z</dcterms:created>
  <dcterms:modified xsi:type="dcterms:W3CDTF">2023-06-18T05:53:30Z</dcterms:modified>
  <cp:category/>
  <cp:version/>
  <cp:contentType/>
  <cp:contentStatus/>
</cp:coreProperties>
</file>