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<sst xmlns="http://schemas.openxmlformats.org/spreadsheetml/2006/main" count="190" uniqueCount="163">
  <si>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</si>
  <si>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</si>
  <si>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</si>
  <si>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</si>
  <si>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</si>
  <si>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</si>
  <si>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</si>
  <si>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</si>
  <si>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</si>
  <si>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</si>
  <si>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</si>
  <si>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</si>
  <si>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</si>
  <si>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</si>
  <si>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</si>
  <si>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</si>
  <si>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</si>
  <si>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</si>
  <si>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</si>
  <si>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</si>
  <si>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</si>
  <si>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</si>
  <si>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</si>
  <si>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</si>
  <si>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</si>
  <si>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</si>
  <si>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</si>
  <si>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</si>
  <si>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</si>
  <si>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</si>
  <si>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</si>
  <si>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</si>
  <si>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</si>
  <si>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</si>
  <si>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</si>
  <si>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</si>
  <si>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</si>
  <si>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</si>
  <si>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</si>
  <si>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</si>
  <si>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</si>
  <si>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</si>
  <si>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</si>
  <si>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</si>
  <si>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</si>
  <si>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</si>
  <si>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</si>
  <si>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</si>
  <si>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</si>
  <si>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</si>
  <si>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</si>
  <si>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</si>
  <si>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</si>
  <si>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</si>
  <si>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</si>
  <si>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</si>
  <si>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</si>
  <si>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</si>
  <si>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</si>
  <si>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</si>
  <si>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</si>
  <si>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</si>
  <si>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</si>
  <si>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</si>
  <si>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</si>
  <si>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</si>
  <si>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</si>
  <si>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</si>
  <si>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</si>
  <si>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</si>
  <si>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</si>
  <si>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</si>
  <si>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</si>
  <si>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</si>
  <si>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</si>
  <si>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</si>
  <si>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</si>
  <si>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</si>
  <si>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</si>
  <si>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</si>
  <si>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</si>
  <si>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</si>
  <si>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</si>
  <si>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</si>
  <si>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</si>
  <si>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</si>
  <si>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</si>
  <si>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</si>
  <si>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</si>
  <si>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</si>
  <si>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</si>
  <si>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</si>
  <si>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</si>
  <si>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</si>
  <si>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</si>
  <si>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</si>
  <si>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</si>
  <si>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</si>
  <si>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</si>
  <si>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</si>
  <si>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</si>
  <si>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</si>
  <si>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</si>
  <si>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</si>
  <si>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</si>
  <si>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</si>
  <si>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</si>
  <si>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</si>
  <si>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</si>
  <si>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</si>
  <si>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</si>
  <si>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</si>
  <si>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</si>
  <si>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</si>
  <si>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</si>
  <si>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</si>
  <si>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</si>
  <si>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</si>
  <si>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</si>
  <si>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</si>
  <si>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</si>
  <si>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</si>
  <si>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</si>
  <si>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</si>
  <si>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</si>
  <si>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</si>
  <si>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</si>
  <si>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</si>
  <si>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</si>
  <si>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</si>
  <si>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Гор.газ(техобслуживание и ремонт)</t>
  </si>
  <si>
    <t>2023 г.</t>
  </si>
  <si>
    <t>1.2 Аренда (Ростелеком, МТС, ТТК, Видикон)</t>
  </si>
  <si>
    <t>декабря</t>
  </si>
  <si>
    <t>за   ноябрь-декабрь  2023 г.</t>
  </si>
  <si>
    <t>01.11.2023г.</t>
  </si>
  <si>
    <t>ост.на 01.01</t>
  </si>
  <si>
    <t>закрытие подвальных продухов (6шт) т.п.</t>
  </si>
  <si>
    <t>саморез</t>
  </si>
  <si>
    <t>30шт</t>
  </si>
  <si>
    <t xml:space="preserve">ремонт вытяжной трубы </t>
  </si>
  <si>
    <t>труба д 50</t>
  </si>
  <si>
    <t>2мп</t>
  </si>
  <si>
    <t>пена</t>
  </si>
  <si>
    <t>2шт</t>
  </si>
  <si>
    <t>ремонт дверей (2шт) крыша</t>
  </si>
  <si>
    <t>доска</t>
  </si>
  <si>
    <t>0,5шт</t>
  </si>
  <si>
    <t>40шт</t>
  </si>
  <si>
    <t>смена вентиля д 15 (1шт)</t>
  </si>
  <si>
    <t>смена гебо (1шт)</t>
  </si>
  <si>
    <t>смена сгона (1шт)</t>
  </si>
  <si>
    <t>вентиль д 15</t>
  </si>
  <si>
    <t>1шт</t>
  </si>
  <si>
    <t>гебо 15</t>
  </si>
  <si>
    <t>сгон 15</t>
  </si>
  <si>
    <t>смена труб д 20 м/пл (4мп) т.п.</t>
  </si>
  <si>
    <t>труба д 20 м/пл</t>
  </si>
  <si>
    <t>4мп</t>
  </si>
  <si>
    <t>цанга</t>
  </si>
  <si>
    <t>3шт</t>
  </si>
  <si>
    <t xml:space="preserve">смена ламп (3шт)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</si>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</sst>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E1" s="58">
        <v>12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3">
        <f>L6*524.58*1.302</f>
        <v>1775.8082160000001</v>
      </c>
    </row>
    <row r="7" spans="10:13" ht="12.75">
      <c r="J7" s="14">
        <v>2</v>
      </c>
      <c r="K7" s="14" t="s">
        <v>44</v>
      </c>
      <c r="L7" s="14"/>
      <c r="M7" s="33">
        <f aca="true" t="shared" si="0" ref="M7:M19">L7*524.58*1.302</f>
        <v>0</v>
      </c>
    </row>
    <row r="8" spans="1:13" ht="12.75">
      <c r="A8" t="s">
        <v>90</v>
      </c>
      <c r="J8" s="15"/>
      <c r="K8" s="15" t="s">
        <v>45</v>
      </c>
      <c r="L8" s="21"/>
      <c r="M8" s="33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3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3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3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3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3">
        <f t="shared" si="0"/>
        <v>2540.7717552000004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3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3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3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3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3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3">
        <f t="shared" si="0"/>
        <v>341.50158000000005</v>
      </c>
    </row>
    <row r="20" spans="1:13" ht="12.75">
      <c r="A20" t="s">
        <v>126</v>
      </c>
      <c r="J20" s="20"/>
      <c r="K20" s="27" t="s">
        <v>58</v>
      </c>
      <c r="L20" s="28">
        <f>SUM(L6:L19)</f>
        <v>9.07</v>
      </c>
      <c r="M20" s="32">
        <f>SUM(M6:M19)</f>
        <v>6194.838661200001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3">
        <v>4.5</v>
      </c>
      <c r="M24" s="33">
        <f aca="true" t="shared" si="1" ref="M24:M37">L24*524.58*1.302</f>
        <v>3073.5142200000005</v>
      </c>
    </row>
    <row r="25" spans="1:13" ht="12.75">
      <c r="A25" t="s">
        <v>106</v>
      </c>
      <c r="J25" s="20">
        <v>2</v>
      </c>
      <c r="K25" s="20" t="s">
        <v>140</v>
      </c>
      <c r="L25" s="33">
        <f>0.02*133.04</f>
        <v>2.6608</v>
      </c>
      <c r="M25" s="33">
        <f t="shared" si="1"/>
        <v>1817.3348081280003</v>
      </c>
    </row>
    <row r="26" spans="1:13" ht="12.75">
      <c r="A26" t="s">
        <v>107</v>
      </c>
      <c r="J26" s="20">
        <v>3</v>
      </c>
      <c r="K26" s="20" t="s">
        <v>145</v>
      </c>
      <c r="L26" s="44">
        <f>2*1.63</f>
        <v>3.26</v>
      </c>
      <c r="M26" s="33">
        <f t="shared" si="1"/>
        <v>2226.5903015999997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149</v>
      </c>
      <c r="L27" s="33">
        <v>0.81</v>
      </c>
      <c r="M27" s="33">
        <f t="shared" si="1"/>
        <v>553.2325596000002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33">
        <v>1.03</v>
      </c>
      <c r="M28" s="33">
        <f t="shared" si="1"/>
        <v>703.4932548</v>
      </c>
    </row>
    <row r="29" spans="10:13" ht="12.75">
      <c r="J29" s="20">
        <v>6</v>
      </c>
      <c r="K29" s="20" t="s">
        <v>151</v>
      </c>
      <c r="L29" s="33">
        <v>0.28</v>
      </c>
      <c r="M29" s="33">
        <f t="shared" si="1"/>
        <v>191.24088480000003</v>
      </c>
    </row>
    <row r="30" spans="2:13" ht="12.75">
      <c r="B30" t="s">
        <v>0</v>
      </c>
      <c r="J30" s="20">
        <v>7</v>
      </c>
      <c r="K30" s="20" t="s">
        <v>156</v>
      </c>
      <c r="L30" s="33">
        <f>4*1.55</f>
        <v>6.2</v>
      </c>
      <c r="M30" s="33">
        <f t="shared" si="1"/>
        <v>4234.619592</v>
      </c>
    </row>
    <row r="31" spans="10:13" ht="12.75">
      <c r="J31" s="20">
        <v>8</v>
      </c>
      <c r="K31" s="20" t="s">
        <v>161</v>
      </c>
      <c r="L31" s="33">
        <v>0.21</v>
      </c>
      <c r="M31" s="33">
        <f t="shared" si="1"/>
        <v>143.4306636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4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3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3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3"/>
      <c r="M35" s="33">
        <f t="shared" si="1"/>
        <v>0</v>
      </c>
    </row>
    <row r="36" spans="10:13" ht="12.75">
      <c r="J36" s="20">
        <v>13</v>
      </c>
      <c r="K36" s="20"/>
      <c r="L36" s="33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3"/>
      <c r="M37" s="33">
        <f t="shared" si="1"/>
        <v>0</v>
      </c>
    </row>
    <row r="38" spans="10:13" ht="12.75">
      <c r="J38" s="20"/>
      <c r="K38" s="29" t="s">
        <v>58</v>
      </c>
      <c r="L38" s="32">
        <f>SUM(L24:L37)</f>
        <v>18.9508</v>
      </c>
      <c r="M38" s="32">
        <f>SUM(M24:M37)</f>
        <v>12943.456284528002</v>
      </c>
    </row>
    <row r="39" spans="1:11" ht="12.75">
      <c r="A39" s="2" t="s">
        <v>6</v>
      </c>
      <c r="F39" s="11">
        <v>119479.76</v>
      </c>
      <c r="K39" s="1" t="s">
        <v>62</v>
      </c>
    </row>
    <row r="40" spans="1:13" ht="12.75">
      <c r="A40" t="s">
        <v>7</v>
      </c>
      <c r="F40" s="5">
        <v>109177.74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0.9137760236545505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400+300+400+114.13</f>
        <v>1214.13</v>
      </c>
      <c r="J42" s="20">
        <v>1</v>
      </c>
      <c r="K42" s="20" t="s">
        <v>138</v>
      </c>
      <c r="L42" s="25" t="s">
        <v>139</v>
      </c>
      <c r="M42" s="33">
        <f>30*0.55</f>
        <v>16.5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110391.87000000001</v>
      </c>
      <c r="J43" s="20">
        <v>2</v>
      </c>
      <c r="K43" s="20" t="s">
        <v>141</v>
      </c>
      <c r="L43" s="25" t="s">
        <v>142</v>
      </c>
      <c r="M43" s="25">
        <f>128.57</f>
        <v>128.57</v>
      </c>
    </row>
    <row r="44" spans="10:13" ht="12.75">
      <c r="J44" s="20">
        <v>3</v>
      </c>
      <c r="K44" s="20" t="s">
        <v>143</v>
      </c>
      <c r="L44" s="25" t="s">
        <v>144</v>
      </c>
      <c r="M44" s="33">
        <f>2*561.75</f>
        <v>1123.5</v>
      </c>
    </row>
    <row r="45" spans="2:13" ht="12.75">
      <c r="B45" s="1" t="s">
        <v>10</v>
      </c>
      <c r="C45" s="1"/>
      <c r="J45" s="20">
        <v>4</v>
      </c>
      <c r="K45" s="20" t="s">
        <v>146</v>
      </c>
      <c r="L45" s="25" t="s">
        <v>147</v>
      </c>
      <c r="M45" s="25">
        <f>0.5*500</f>
        <v>250</v>
      </c>
    </row>
    <row r="46" spans="10:13" ht="12.75">
      <c r="J46" s="20">
        <v>5</v>
      </c>
      <c r="K46" s="20" t="s">
        <v>138</v>
      </c>
      <c r="L46" s="25" t="s">
        <v>148</v>
      </c>
      <c r="M46" s="33">
        <f>40*0.55</f>
        <v>22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152</v>
      </c>
      <c r="L47" s="25" t="s">
        <v>153</v>
      </c>
      <c r="M47" s="25">
        <v>342.88</v>
      </c>
    </row>
    <row r="48" spans="1:13" ht="12.75">
      <c r="A48" t="s">
        <v>12</v>
      </c>
      <c r="F48" s="11">
        <f>(7100+7100)*1.302</f>
        <v>18488.4</v>
      </c>
      <c r="J48" s="20">
        <v>7</v>
      </c>
      <c r="K48" s="20" t="s">
        <v>154</v>
      </c>
      <c r="L48" s="25" t="s">
        <v>153</v>
      </c>
      <c r="M48" s="25">
        <v>776</v>
      </c>
    </row>
    <row r="49" spans="1:13" ht="12.75">
      <c r="A49" s="6" t="s">
        <v>15</v>
      </c>
      <c r="F49" s="11">
        <f>(3050+3050)*1.302</f>
        <v>7942.200000000001</v>
      </c>
      <c r="J49" s="20">
        <v>8</v>
      </c>
      <c r="K49" s="20" t="s">
        <v>155</v>
      </c>
      <c r="L49" s="25" t="s">
        <v>153</v>
      </c>
      <c r="M49" s="25">
        <v>40</v>
      </c>
    </row>
    <row r="50" spans="1:13" ht="12.75">
      <c r="A50" s="54" t="s">
        <v>82</v>
      </c>
      <c r="B50" s="45"/>
      <c r="C50" s="45"/>
      <c r="D50" s="45"/>
      <c r="E50" s="55">
        <v>1.11</v>
      </c>
      <c r="F50" s="46">
        <f>E50*E32</f>
        <v>3846.8160000000003</v>
      </c>
      <c r="J50" s="20">
        <v>9</v>
      </c>
      <c r="K50" s="20" t="s">
        <v>157</v>
      </c>
      <c r="L50" s="25" t="s">
        <v>158</v>
      </c>
      <c r="M50" s="25">
        <f>4*125.16</f>
        <v>500.64</v>
      </c>
    </row>
    <row r="51" spans="1:13" ht="12.75">
      <c r="A51" s="4" t="s">
        <v>34</v>
      </c>
      <c r="F51" s="31">
        <f>F48+F49+F50</f>
        <v>30277.416</v>
      </c>
      <c r="J51" s="20">
        <v>10</v>
      </c>
      <c r="K51" s="20" t="s">
        <v>159</v>
      </c>
      <c r="L51" s="25" t="s">
        <v>160</v>
      </c>
      <c r="M51" s="25">
        <f>3*358</f>
        <v>1074</v>
      </c>
    </row>
    <row r="52" spans="1:13" ht="12.75">
      <c r="A52" s="4" t="s">
        <v>16</v>
      </c>
      <c r="J52" s="20">
        <v>11</v>
      </c>
      <c r="K52" s="20" t="s">
        <v>162</v>
      </c>
      <c r="L52" s="25" t="s">
        <v>160</v>
      </c>
      <c r="M52" s="25">
        <f>3*15.9</f>
        <v>47.7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0.6</v>
      </c>
      <c r="E54" t="s">
        <v>14</v>
      </c>
      <c r="F54" s="11">
        <f>B54*D54</f>
        <v>772.1999999999999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772.1999999999999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3465.6</v>
      </c>
      <c r="F57" s="34">
        <f>C57/D57*E57</f>
        <v>30519.660270903194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6194.838661200001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12943.456284528002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4321.79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0.94</v>
      </c>
      <c r="E64" t="s">
        <v>14</v>
      </c>
      <c r="F64" s="11">
        <f>B64*D64</f>
        <v>3257.6639999999998</v>
      </c>
      <c r="J64" s="20">
        <v>23</v>
      </c>
      <c r="K64" s="20"/>
      <c r="L64" s="25"/>
      <c r="M64" s="25"/>
    </row>
    <row r="65" spans="1:13" ht="12.75">
      <c r="A65" s="45" t="s">
        <v>130</v>
      </c>
      <c r="B65" s="45"/>
      <c r="C65" s="45"/>
      <c r="D65" s="46"/>
      <c r="E65" s="45"/>
      <c r="F65" s="46">
        <v>0</v>
      </c>
      <c r="J65" s="20">
        <v>24</v>
      </c>
      <c r="K65" s="20"/>
      <c r="L65" s="25"/>
      <c r="M65" s="25"/>
    </row>
    <row r="66" spans="1:13" ht="12.75">
      <c r="A66" s="45" t="s">
        <v>83</v>
      </c>
      <c r="B66" s="45"/>
      <c r="C66" s="45"/>
      <c r="D66" s="46">
        <v>0.8</v>
      </c>
      <c r="E66" s="45"/>
      <c r="F66" s="46">
        <f>D66*E32</f>
        <v>2772.48</v>
      </c>
      <c r="J66" s="20"/>
      <c r="K66" s="20"/>
      <c r="L66" s="30" t="s">
        <v>65</v>
      </c>
      <c r="M66" s="32">
        <f>SUM(M42:M65)</f>
        <v>4321.79</v>
      </c>
    </row>
    <row r="67" spans="1:6" ht="12.75">
      <c r="A67" s="4" t="s">
        <v>25</v>
      </c>
      <c r="B67" s="10"/>
      <c r="C67" s="10"/>
      <c r="F67" s="31">
        <f>SUM(F57:F66)</f>
        <v>60009.8892166312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0.49</v>
      </c>
      <c r="E69" t="s">
        <v>14</v>
      </c>
      <c r="F69" s="11">
        <f>B69*D69</f>
        <v>1698.144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2.56</v>
      </c>
      <c r="E72" t="s">
        <v>14</v>
      </c>
      <c r="F72" s="11">
        <f>B72*D72</f>
        <v>8871.936</v>
      </c>
    </row>
    <row r="73" spans="1:6" ht="12.75">
      <c r="A73" s="4" t="s">
        <v>29</v>
      </c>
      <c r="F73" s="31">
        <f>F69+F72</f>
        <v>10570.08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6.31</v>
      </c>
      <c r="E76" t="s">
        <v>14</v>
      </c>
      <c r="F76" s="11">
        <f>B76*D76</f>
        <v>21867.935999999998</v>
      </c>
    </row>
    <row r="77" spans="1:6" ht="12.75">
      <c r="A77" s="4" t="s">
        <v>32</v>
      </c>
      <c r="F77" s="31">
        <f>SUM(F76)</f>
        <v>21867.935999999998</v>
      </c>
    </row>
    <row r="78" spans="1:6" ht="12.75">
      <c r="A78" s="56" t="s">
        <v>77</v>
      </c>
      <c r="B78" s="45"/>
      <c r="C78" s="45"/>
      <c r="D78" s="55">
        <v>2.26</v>
      </c>
      <c r="E78" s="45"/>
      <c r="F78" s="57">
        <f>D78*E32</f>
        <v>7832.255999999999</v>
      </c>
    </row>
    <row r="79" spans="1:6" ht="12.75">
      <c r="A79" s="1" t="s">
        <v>33</v>
      </c>
      <c r="B79" s="1"/>
      <c r="F79" s="43">
        <f>F51+F55+F67+F73+F77+F78</f>
        <v>131329.7772166312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1">
        <f>F79*5.8%</f>
        <v>7617.127078564608</v>
      </c>
    </row>
    <row r="81" spans="1:6" ht="12.75">
      <c r="A81" s="1"/>
      <c r="B81" s="36" t="s">
        <v>127</v>
      </c>
      <c r="C81" s="36"/>
      <c r="D81" s="1"/>
      <c r="E81" s="51"/>
      <c r="F81" s="52">
        <f>2619+4178.76</f>
        <v>6797.76</v>
      </c>
    </row>
    <row r="82" spans="1:6" ht="12.75">
      <c r="A82" s="1"/>
      <c r="B82" s="36" t="s">
        <v>128</v>
      </c>
      <c r="C82" s="36"/>
      <c r="D82" s="1"/>
      <c r="E82" s="51"/>
      <c r="F82" s="52">
        <f>452.1+452.1</f>
        <v>904.2</v>
      </c>
    </row>
    <row r="83" spans="1:6" ht="12.75">
      <c r="A83" s="1"/>
      <c r="B83" s="36" t="s">
        <v>129</v>
      </c>
      <c r="C83" s="36"/>
      <c r="D83" s="1"/>
      <c r="E83" s="51"/>
      <c r="F83" s="52">
        <f>2645.54+2645.54</f>
        <v>5291.08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151939.9442951958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53" t="s">
        <v>136</v>
      </c>
    </row>
    <row r="86" spans="1:6" ht="12.75">
      <c r="A86" s="13"/>
      <c r="B86" s="39">
        <v>45597</v>
      </c>
      <c r="C86" s="40">
        <v>-1424132</v>
      </c>
      <c r="D86" s="41">
        <f>F43</f>
        <v>110391.87000000001</v>
      </c>
      <c r="E86" s="41">
        <f>F84</f>
        <v>151939.9442951958</v>
      </c>
      <c r="F86" s="42">
        <f>C86+D86-E86</f>
        <v>-1465680.0742951958</v>
      </c>
    </row>
    <row r="88" spans="1:6" ht="13.5" thickBot="1">
      <c r="A88" t="s">
        <v>111</v>
      </c>
      <c r="C88" s="48" t="s">
        <v>135</v>
      </c>
      <c r="D88" s="8" t="s">
        <v>112</v>
      </c>
      <c r="E88" s="48">
        <v>45291</v>
      </c>
      <c r="F88" t="s">
        <v>113</v>
      </c>
    </row>
    <row r="89" spans="1:7" ht="13.5" thickBot="1">
      <c r="A89" t="s">
        <v>114</v>
      </c>
      <c r="F89" s="49">
        <f>E86</f>
        <v>151939.9442951958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2023-06-18T05:57:46Z</cp:lastPrinted>
  <dcterms:created xsi:type="dcterms:W3CDTF">2008-08-18T07:30:19Z</dcterms:created>
  <dcterms:modified xsi:type="dcterms:W3CDTF">2024-02-26T12:53:22Z</dcterms:modified>
  <cp:category/>
  <cp:version/>
  <cp:contentType/>
  <cp:contentStatus/>
</cp:coreProperties>
</file>