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<sst xmlns="http://schemas.openxmlformats.org/spreadsheetml/2006/main" count="172" uniqueCount="147">
  <si>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</si>
  <si>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</si>
  <si>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</si>
  <si>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</si>
  <si>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</si>
  <si>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</si>
  <si>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</si>
  <si>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</si>
  <si>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</si>
  <si>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</si>
  <si>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</si>
  <si>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</si>
  <si>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</si>
  <si>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</si>
  <si>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</si>
  <si>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</si>
  <si>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</si>
  <si>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</si>
  <si>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</si>
  <si>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</si>
  <si>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</si>
  <si>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</si>
  <si>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</si>
  <si>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</si>
  <si>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</si>
  <si>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</si>
  <si>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</si>
  <si>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</si>
  <si>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</si>
  <si>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</si>
  <si>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</si>
  <si>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</si>
  <si>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</si>
  <si>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</si>
  <si>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</si>
  <si>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</si>
  <si>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</si>
  <si>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</si>
  <si>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</si>
  <si>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</si>
  <si>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</si>
  <si>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</si>
  <si>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</si>
  <si>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</si>
  <si>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</si>
  <si>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</si>
  <si>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</si>
  <si>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</si>
  <si>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</si>
  <si>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</si>
  <si>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</si>
  <si>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</si>
  <si>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</si>
  <si>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</si>
  <si>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</si>
  <si>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</si>
  <si>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</si>
  <si>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</si>
  <si>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</si>
  <si>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</si>
  <si>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</si>
  <si>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</si>
  <si>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</si>
  <si>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</si>
  <si>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</si>
  <si>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</si>
  <si>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</si>
  <si>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</si>
  <si>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</si>
  <si>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</si>
  <si>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</si>
  <si>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</si>
  <si>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</si>
  <si>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</si>
  <si>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</si>
  <si>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</si>
  <si>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</si>
  <si>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</si>
  <si>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</si>
  <si>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</si>
  <si>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</si>
  <si>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</si>
  <si>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</si>
  <si>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</si>
  <si>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</si>
  <si>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</si>
  <si>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</si>
  <si>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</si>
  <si>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</si>
  <si>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</si>
  <si>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</si>
  <si>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</si>
  <si>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</si>
  <si>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</si>
  <si>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</si>
  <si>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</si>
  <si>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</si>
  <si>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</si>
  <si>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</si>
  <si>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</si>
  <si>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</si>
  <si>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</si>
  <si>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</si>
  <si>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</si>
  <si>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</si>
  <si>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</si>
  <si>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</si>
  <si>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</si>
  <si>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</si>
  <si>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</si>
  <si>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</si>
  <si>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</si>
  <si>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</si>
  <si>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</si>
  <si>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</si>
  <si>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</si>
  <si>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</si>
  <si>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</si>
  <si>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</si>
  <si>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</si>
  <si>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</si>
  <si>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</si>
  <si>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</si>
  <si>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</si>
  <si>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</si>
  <si>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</si>
  <si>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директора: Падуна Э.В. Действующего на основании _Устава__________________</t>
  </si>
  <si>
    <t>февраля</t>
  </si>
  <si>
    <t>2023 г.</t>
  </si>
  <si>
    <t>за   январь-февраль  2023 г.</t>
  </si>
  <si>
    <t>01.01.2023г.</t>
  </si>
  <si>
    <t>ост.на 01.03</t>
  </si>
  <si>
    <t>1.2 Аренда ( МТС, Ростелеком)</t>
  </si>
  <si>
    <t>расходы на одн по эл.эн.</t>
  </si>
  <si>
    <t>расходы на одн по хвс</t>
  </si>
  <si>
    <t>расходы на одн по гвс</t>
  </si>
  <si>
    <t>прочистка канализации</t>
  </si>
  <si>
    <t>откачка воды из техподполий</t>
  </si>
  <si>
    <t>смена замка (1шт) эл.узел</t>
  </si>
  <si>
    <t>замок</t>
  </si>
  <si>
    <t>1шт</t>
  </si>
  <si>
    <t>смена провода (14мп) подвал</t>
  </si>
  <si>
    <t>провод</t>
  </si>
  <si>
    <t>14мп</t>
  </si>
  <si>
    <t>вилка</t>
  </si>
  <si>
    <t>патрон</t>
  </si>
  <si>
    <t xml:space="preserve">смена патрона (1шт) 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</si>
</sst>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3">
      <selection activeCell="K44" sqref="K44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1" t="s">
        <v>125</v>
      </c>
      <c r="D2" s="64">
        <v>1</v>
      </c>
      <c r="E2" s="65">
        <v>2</v>
      </c>
      <c r="K2" s="5" t="s">
        <v>129</v>
      </c>
    </row>
    <row r="3" spans="1:13" ht="12.75">
      <c r="A3" t="s">
        <v>85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28</v>
      </c>
      <c r="F5" s="8" t="s">
        <v>127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2">
        <f>L6*524.58*1.302</f>
        <v>0</v>
      </c>
    </row>
    <row r="7" spans="2:13" ht="15.75">
      <c r="B7" t="s">
        <v>87</v>
      </c>
      <c r="C7" s="50" t="s">
        <v>89</v>
      </c>
      <c r="D7" s="50"/>
      <c r="J7" s="14">
        <v>2</v>
      </c>
      <c r="K7" s="14" t="s">
        <v>43</v>
      </c>
      <c r="L7" s="14"/>
      <c r="M7" s="42">
        <f>L7*524.58*1.302</f>
        <v>0</v>
      </c>
    </row>
    <row r="8" spans="3:13" ht="15.75">
      <c r="C8" s="50"/>
      <c r="D8" s="50"/>
      <c r="J8" s="15"/>
      <c r="K8" s="15" t="s">
        <v>44</v>
      </c>
      <c r="L8" s="21"/>
      <c r="M8" s="42">
        <f aca="true" t="shared" si="0" ref="M8:M19">L8*524.58*1.302</f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2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2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5.03</v>
      </c>
      <c r="M11" s="42">
        <f t="shared" si="0"/>
        <v>3435.505894800001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2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48">
        <v>0.94</v>
      </c>
      <c r="M13" s="42">
        <f t="shared" si="0"/>
        <v>642.0229704000001</v>
      </c>
    </row>
    <row r="14" spans="1:13" ht="12.75">
      <c r="A14" t="s">
        <v>101</v>
      </c>
      <c r="J14" s="20">
        <v>5</v>
      </c>
      <c r="K14" s="19" t="s">
        <v>49</v>
      </c>
      <c r="L14" s="22">
        <v>7.66</v>
      </c>
      <c r="M14" s="42">
        <f t="shared" si="0"/>
        <v>5231.8042056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2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2.52</v>
      </c>
      <c r="M16" s="42">
        <f t="shared" si="0"/>
        <v>1721.1679632000003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2">
        <f t="shared" si="0"/>
        <v>983.5245504000001</v>
      </c>
    </row>
    <row r="18" spans="5:13" ht="12.75">
      <c r="E18" s="7" t="s">
        <v>97</v>
      </c>
      <c r="J18" s="20" t="s">
        <v>55</v>
      </c>
      <c r="K18" s="45" t="s">
        <v>56</v>
      </c>
      <c r="L18" s="21">
        <v>0.5</v>
      </c>
      <c r="M18" s="42">
        <f t="shared" si="0"/>
        <v>341.50158000000005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42">
        <f t="shared" si="0"/>
        <v>5464.025280000001</v>
      </c>
    </row>
    <row r="20" spans="1:13" ht="12.75">
      <c r="A20" t="s">
        <v>100</v>
      </c>
      <c r="J20" s="20"/>
      <c r="K20" s="46" t="s">
        <v>57</v>
      </c>
      <c r="L20" s="47">
        <f>SUM(L6:L19)</f>
        <v>26.090000000000003</v>
      </c>
      <c r="M20" s="31">
        <f>SUM(M6:M19)</f>
        <v>17819.5524444</v>
      </c>
    </row>
    <row r="21" spans="1:11" ht="12.75">
      <c r="A21" t="s">
        <v>126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136</v>
      </c>
      <c r="L24" s="42">
        <v>9.66</v>
      </c>
      <c r="M24" s="42">
        <f aca="true" t="shared" si="1" ref="M24:M35">L24*524.58*1.302</f>
        <v>6597.810525600001</v>
      </c>
    </row>
    <row r="25" spans="1:13" ht="12.75">
      <c r="A25" t="s">
        <v>105</v>
      </c>
      <c r="J25" s="20">
        <v>2</v>
      </c>
      <c r="K25" s="20" t="s">
        <v>137</v>
      </c>
      <c r="L25" s="42">
        <v>1.75</v>
      </c>
      <c r="M25" s="42">
        <f t="shared" si="1"/>
        <v>1195.2555300000001</v>
      </c>
    </row>
    <row r="26" spans="1:13" ht="12.75">
      <c r="A26" t="s">
        <v>106</v>
      </c>
      <c r="J26" s="20">
        <v>3</v>
      </c>
      <c r="K26" s="20" t="s">
        <v>138</v>
      </c>
      <c r="L26" s="42">
        <v>1.07</v>
      </c>
      <c r="M26" s="42">
        <f t="shared" si="1"/>
        <v>730.8133812000001</v>
      </c>
    </row>
    <row r="27" spans="1:13" ht="12.75">
      <c r="A27" t="s">
        <v>107</v>
      </c>
      <c r="J27" s="20">
        <v>4</v>
      </c>
      <c r="K27" s="20" t="s">
        <v>141</v>
      </c>
      <c r="L27" s="42">
        <f>0.14*19</f>
        <v>2.66</v>
      </c>
      <c r="M27" s="42">
        <f t="shared" si="1"/>
        <v>1816.7884056000003</v>
      </c>
    </row>
    <row r="28" spans="1:13" ht="12.75">
      <c r="A28" t="s">
        <v>108</v>
      </c>
      <c r="J28" s="20">
        <v>5</v>
      </c>
      <c r="K28" s="20" t="s">
        <v>146</v>
      </c>
      <c r="L28" s="42">
        <v>0.396</v>
      </c>
      <c r="M28" s="42">
        <f t="shared" si="1"/>
        <v>270.46925136000004</v>
      </c>
    </row>
    <row r="29" spans="1:13" ht="12.75">
      <c r="A29" t="s">
        <v>109</v>
      </c>
      <c r="J29" s="20">
        <v>6</v>
      </c>
      <c r="K29" s="20"/>
      <c r="L29" s="42"/>
      <c r="M29" s="42">
        <f t="shared" si="1"/>
        <v>0</v>
      </c>
    </row>
    <row r="30" spans="10:13" ht="12.75">
      <c r="J30" s="20">
        <v>7</v>
      </c>
      <c r="K30" s="20"/>
      <c r="L30" s="25"/>
      <c r="M30" s="4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2">
        <f t="shared" si="1"/>
        <v>0</v>
      </c>
    </row>
    <row r="32" spans="10:13" ht="12.75">
      <c r="J32" s="20">
        <v>9</v>
      </c>
      <c r="K32" s="20"/>
      <c r="L32" s="25"/>
      <c r="M32" s="42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42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42">
        <f t="shared" si="1"/>
        <v>0</v>
      </c>
    </row>
    <row r="35" spans="1:13" ht="12.75">
      <c r="A35" t="s">
        <v>3</v>
      </c>
      <c r="J35" s="20"/>
      <c r="K35" s="20"/>
      <c r="L35" s="25"/>
      <c r="M35" s="42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15.536000000000001</v>
      </c>
      <c r="M36" s="31">
        <f>SUM(M24:M34)</f>
        <v>10611.137093760002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89316.82</v>
      </c>
      <c r="J40" s="20">
        <v>1</v>
      </c>
      <c r="K40" s="43" t="s">
        <v>139</v>
      </c>
      <c r="L40" s="44" t="s">
        <v>140</v>
      </c>
      <c r="M40" s="54">
        <v>480</v>
      </c>
    </row>
    <row r="41" spans="1:13" ht="12.75">
      <c r="A41" t="s">
        <v>7</v>
      </c>
      <c r="F41" s="11">
        <v>76793.34</v>
      </c>
      <c r="J41" s="20">
        <v>2</v>
      </c>
      <c r="K41" s="43" t="s">
        <v>142</v>
      </c>
      <c r="L41" s="44" t="s">
        <v>143</v>
      </c>
      <c r="M41" s="54">
        <f>14*35.1</f>
        <v>491.40000000000003</v>
      </c>
    </row>
    <row r="42" spans="2:13" ht="12.75">
      <c r="B42" t="s">
        <v>8</v>
      </c>
      <c r="F42" s="9">
        <f>F41/F40</f>
        <v>0.8597858723586441</v>
      </c>
      <c r="J42" s="20">
        <v>3</v>
      </c>
      <c r="K42" s="43" t="s">
        <v>144</v>
      </c>
      <c r="L42" s="44" t="s">
        <v>140</v>
      </c>
      <c r="M42" s="44">
        <v>63.7</v>
      </c>
    </row>
    <row r="43" spans="1:13" ht="12.75">
      <c r="A43" s="7" t="s">
        <v>132</v>
      </c>
      <c r="B43" s="7"/>
      <c r="C43" s="7"/>
      <c r="D43" s="7"/>
      <c r="E43" s="7"/>
      <c r="F43" s="5">
        <f>300+400</f>
        <v>700</v>
      </c>
      <c r="J43" s="20">
        <v>4</v>
      </c>
      <c r="K43" s="20" t="s">
        <v>145</v>
      </c>
      <c r="L43" s="25" t="s">
        <v>140</v>
      </c>
      <c r="M43" s="25">
        <v>30.02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77493.34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(5896+6250)*1.302</f>
        <v>15814.092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(2863+3050)*1.302</f>
        <v>7698.726000000001</v>
      </c>
      <c r="J50" s="20">
        <v>11</v>
      </c>
      <c r="K50" s="20"/>
      <c r="L50" s="25"/>
      <c r="M50" s="25"/>
    </row>
    <row r="51" spans="1:13" ht="12.75">
      <c r="A51" s="58" t="s">
        <v>84</v>
      </c>
      <c r="B51" s="59"/>
      <c r="C51" s="59"/>
      <c r="D51" s="59"/>
      <c r="E51" s="57">
        <v>0</v>
      </c>
      <c r="F51" s="57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23512.818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D54*E33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1885089</v>
      </c>
      <c r="D58">
        <v>222535.4</v>
      </c>
      <c r="E58">
        <v>2731</v>
      </c>
      <c r="F58" s="33">
        <f>C58/D58*E58</f>
        <v>23134.198239920483</v>
      </c>
      <c r="J58" s="20">
        <v>19</v>
      </c>
      <c r="K58" s="20"/>
      <c r="L58" s="25"/>
      <c r="M58" s="25"/>
    </row>
    <row r="59" spans="1:13" ht="12.75">
      <c r="A59" t="s">
        <v>20</v>
      </c>
      <c r="F59" s="33">
        <f>M20</f>
        <v>17819.5524444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10611.137093760002</v>
      </c>
      <c r="J60" s="20"/>
      <c r="K60" s="20"/>
      <c r="L60" s="29" t="s">
        <v>64</v>
      </c>
      <c r="M60" s="27">
        <f>SUM(M40:M59)</f>
        <v>1065.1200000000001</v>
      </c>
    </row>
    <row r="61" spans="1:7" ht="12.75">
      <c r="A61" t="s">
        <v>72</v>
      </c>
      <c r="F61" s="5">
        <f>2*600*1.302</f>
        <v>1562.4</v>
      </c>
      <c r="G61" s="49"/>
    </row>
    <row r="62" spans="1:6" ht="12.75">
      <c r="A62" t="s">
        <v>22</v>
      </c>
      <c r="F62" s="5">
        <f>M60</f>
        <v>1065.1200000000001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2731</v>
      </c>
      <c r="C65" s="56" t="s">
        <v>13</v>
      </c>
      <c r="D65" s="63">
        <v>0.52</v>
      </c>
      <c r="E65" s="56" t="s">
        <v>14</v>
      </c>
      <c r="F65" s="57">
        <f>B65*D65</f>
        <v>1420.1200000000001</v>
      </c>
    </row>
    <row r="66" spans="1:6" ht="12.75">
      <c r="A66" s="66" t="s">
        <v>75</v>
      </c>
      <c r="B66" s="66"/>
      <c r="C66" s="66"/>
      <c r="D66" s="66"/>
      <c r="E66" s="66"/>
      <c r="F66" s="67">
        <v>8179</v>
      </c>
    </row>
    <row r="67" spans="1:6" ht="12.75">
      <c r="A67" s="56" t="s">
        <v>83</v>
      </c>
      <c r="B67" s="56"/>
      <c r="C67" s="56"/>
      <c r="D67" s="57">
        <v>0</v>
      </c>
      <c r="E67" s="56"/>
      <c r="F67" s="57">
        <f>D67*E33</f>
        <v>0</v>
      </c>
    </row>
    <row r="68" spans="1:6" ht="12.75">
      <c r="A68" s="4" t="s">
        <v>25</v>
      </c>
      <c r="B68" s="4"/>
      <c r="C68" s="10"/>
      <c r="F68" s="30">
        <f>SUM(F58:F67)</f>
        <v>63791.52777808049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0.49</v>
      </c>
      <c r="E70" t="s">
        <v>14</v>
      </c>
      <c r="F70" s="11">
        <f>B70*D70</f>
        <v>1338.19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2.67</v>
      </c>
      <c r="E73" t="s">
        <v>14</v>
      </c>
      <c r="F73" s="5">
        <f>B73*D73</f>
        <v>7291.7699999999995</v>
      </c>
    </row>
    <row r="74" spans="1:6" ht="12.75">
      <c r="A74" s="4" t="s">
        <v>29</v>
      </c>
      <c r="B74" s="1"/>
      <c r="F74" s="30">
        <f>F70+F73</f>
        <v>8629.96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5.43</v>
      </c>
      <c r="E77" t="s">
        <v>14</v>
      </c>
      <c r="F77" s="5">
        <f>B77*D77</f>
        <v>14829.33</v>
      </c>
    </row>
    <row r="78" spans="1:6" ht="12.75">
      <c r="A78" s="4" t="s">
        <v>31</v>
      </c>
      <c r="B78" s="1"/>
      <c r="F78" s="8">
        <f>SUM(F77)</f>
        <v>14829.33</v>
      </c>
    </row>
    <row r="79" spans="1:6" ht="12.75">
      <c r="A79" s="60" t="s">
        <v>78</v>
      </c>
      <c r="B79" s="61"/>
      <c r="C79" s="56"/>
      <c r="D79" s="57">
        <v>0</v>
      </c>
      <c r="E79" s="56"/>
      <c r="F79" s="62">
        <f>D79*E33</f>
        <v>0</v>
      </c>
    </row>
    <row r="80" spans="1:6" ht="12.75">
      <c r="A80" s="1" t="s">
        <v>32</v>
      </c>
      <c r="B80" s="1"/>
      <c r="F80" s="30">
        <f>F52+F56+F68+F74+F78+F79</f>
        <v>110763.63577808048</v>
      </c>
    </row>
    <row r="81" spans="1:9" ht="12.75">
      <c r="A81" s="1" t="s">
        <v>76</v>
      </c>
      <c r="B81" s="34"/>
      <c r="C81" s="34">
        <v>0.058</v>
      </c>
      <c r="D81" s="1"/>
      <c r="E81" s="1"/>
      <c r="F81" s="30">
        <f>F80*5.8%</f>
        <v>6424.290875128668</v>
      </c>
      <c r="I81" s="7"/>
    </row>
    <row r="82" spans="1:6" ht="15">
      <c r="A82" s="12" t="s">
        <v>34</v>
      </c>
      <c r="B82" s="12"/>
      <c r="C82" s="12"/>
      <c r="D82" s="12"/>
      <c r="E82" s="12"/>
      <c r="F82" s="32">
        <f>F80+F81+F83+F84+F85</f>
        <v>126664.54665320915</v>
      </c>
    </row>
    <row r="83" spans="1:6" ht="15">
      <c r="A83" s="12"/>
      <c r="B83" s="12" t="s">
        <v>133</v>
      </c>
      <c r="C83" s="12"/>
      <c r="D83" s="12"/>
      <c r="E83" s="12"/>
      <c r="F83" s="32">
        <f>5792.04+3020.58</f>
        <v>8812.619999999999</v>
      </c>
    </row>
    <row r="84" spans="1:6" ht="15">
      <c r="A84" s="12"/>
      <c r="B84" s="12" t="s">
        <v>134</v>
      </c>
      <c r="C84" s="12"/>
      <c r="D84" s="12"/>
      <c r="E84" s="12"/>
      <c r="F84" s="32">
        <f>332*2</f>
        <v>664</v>
      </c>
    </row>
    <row r="85" spans="1:6" ht="15">
      <c r="A85" s="12"/>
      <c r="B85" s="12" t="s">
        <v>135</v>
      </c>
      <c r="C85" s="12"/>
      <c r="D85" s="12"/>
      <c r="E85" s="12"/>
      <c r="F85" s="32">
        <v>0</v>
      </c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40" t="s">
        <v>131</v>
      </c>
    </row>
    <row r="87" spans="1:6" ht="12.75">
      <c r="A87" s="13"/>
      <c r="B87" s="37">
        <v>44927</v>
      </c>
      <c r="C87" s="38">
        <v>-703225</v>
      </c>
      <c r="D87" s="39">
        <f>F44</f>
        <v>77493.34</v>
      </c>
      <c r="E87" s="39">
        <f>F82</f>
        <v>126664.54665320915</v>
      </c>
      <c r="F87" s="41">
        <f>C87+D87-E87</f>
        <v>-752396.2066532092</v>
      </c>
    </row>
    <row r="90" spans="1:6" ht="13.5" thickBot="1">
      <c r="A90" t="s">
        <v>110</v>
      </c>
      <c r="C90" s="52" t="s">
        <v>130</v>
      </c>
      <c r="D90" s="5" t="s">
        <v>111</v>
      </c>
      <c r="E90" s="52">
        <v>44985</v>
      </c>
      <c r="F90" t="s">
        <v>112</v>
      </c>
    </row>
    <row r="91" spans="1:7" ht="13.5" thickBot="1">
      <c r="A91" t="s">
        <v>119</v>
      </c>
      <c r="F91" s="53">
        <f>E87</f>
        <v>126664.54665320915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2023-01-12T16:00:49Z</cp:lastPrinted>
  <dcterms:created xsi:type="dcterms:W3CDTF">2008-08-18T07:30:19Z</dcterms:created>
  <dcterms:modified xsi:type="dcterms:W3CDTF">2023-05-17T08:19:12Z</dcterms:modified>
  <cp:category/>
  <cp:version/>
  <cp:contentType/>
  <cp:contentStatus/>
</cp:coreProperties>
</file>