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<sst xmlns="http://schemas.openxmlformats.org/spreadsheetml/2006/main" count="180" uniqueCount="154">
  <si>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</si>
  <si>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</si>
  <si>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</si>
  <si>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</si>
  <si>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</si>
  <si>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</si>
  <si>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</si>
  <si>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</si>
  <si>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</si>
  <si>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</si>
  <si>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</si>
  <si>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</si>
  <si>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</si>
  <si>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</si>
  <si>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</si>
  <si>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</si>
  <si>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</si>
  <si>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</si>
  <si>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</si>
  <si>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</si>
  <si>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</si>
  <si>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</si>
  <si>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</si>
  <si>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</si>
  <si>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</si>
  <si>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</si>
  <si>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</si>
  <si>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</si>
  <si>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</si>
  <si>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</si>
  <si>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</si>
  <si>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</si>
  <si>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</si>
  <si>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</si>
  <si>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</si>
  <si>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</si>
  <si>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</si>
  <si>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</si>
  <si>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</si>
  <si>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</si>
  <si>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</si>
  <si>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</si>
  <si>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</si>
  <si>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</si>
  <si>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</si>
  <si>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</si>
  <si>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</si>
  <si>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</si>
  <si>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</si>
  <si>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</si>
  <si>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</si>
  <si>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</si>
  <si>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</si>
  <si>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</si>
  <si>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</si>
  <si>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</si>
  <si>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</si>
  <si>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</si>
  <si>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</si>
  <si>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</si>
  <si>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</si>
  <si>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</si>
  <si>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</si>
  <si>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</si>
  <si>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</si>
  <si>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</si>
  <si>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</si>
  <si>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</si>
  <si>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</si>
  <si>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</si>
  <si>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</si>
  <si>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</si>
  <si>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</si>
  <si>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</si>
  <si>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</si>
  <si>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</si>
  <si>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</si>
  <si>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</si>
  <si>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</si>
  <si>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</si>
  <si>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</si>
  <si>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</si>
  <si>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</si>
  <si>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</si>
  <si>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</si>
  <si>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</si>
  <si>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</si>
  <si>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</si>
  <si>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</si>
  <si>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</si>
  <si>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</si>
  <si>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</si>
  <si>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</si>
  <si>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</si>
  <si>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</si>
  <si>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</si>
  <si>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</si>
  <si>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</si>
  <si>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</si>
  <si>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</si>
  <si>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</si>
  <si>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</si>
  <si>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</si>
  <si>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</si>
  <si>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</si>
  <si>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</si>
  <si>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</si>
  <si>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</si>
  <si>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</si>
  <si>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</si>
  <si>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</si>
  <si>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</si>
  <si>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</si>
  <si>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</si>
  <si>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</si>
  <si>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</si>
  <si>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</si>
  <si>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</si>
  <si>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</si>
  <si>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</si>
  <si>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</si>
  <si>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</si>
  <si>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</si>
  <si>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</si>
  <si>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</si>
  <si>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</si>
  <si>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</si>
  <si>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</si>
  <si>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</si>
  <si>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</si>
  <si>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</si>
  <si>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</si>
  <si>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</si>
  <si>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октября</t>
  </si>
  <si>
    <t>за   сентябрь-октябрь  2023 г.</t>
  </si>
  <si>
    <t>01.09.2023г.</t>
  </si>
  <si>
    <t>ост.на 01.11</t>
  </si>
  <si>
    <t>спец.техника (март-апрель)</t>
  </si>
  <si>
    <t>демонтаж, монтаж радиатора (2шт) п-д1</t>
  </si>
  <si>
    <t>радиатор</t>
  </si>
  <si>
    <t>2шт</t>
  </si>
  <si>
    <t>4шт</t>
  </si>
  <si>
    <t>американка 25</t>
  </si>
  <si>
    <t>муфта комб. 25</t>
  </si>
  <si>
    <t>переход 25</t>
  </si>
  <si>
    <t>1шт</t>
  </si>
  <si>
    <t>бочонок 20</t>
  </si>
  <si>
    <t>пробка рад.</t>
  </si>
  <si>
    <t>ремонт входа подъезда 6м2 п-д4</t>
  </si>
  <si>
    <t>пескобетон</t>
  </si>
  <si>
    <t>250кг</t>
  </si>
  <si>
    <t>цемент</t>
  </si>
  <si>
    <t>100кг</t>
  </si>
  <si>
    <t>25кг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</si>
</sst>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E1" s="67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4">
        <f>L6*524.58*1.302</f>
        <v>1864.5986268000004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4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</v>
      </c>
      <c r="M13" s="44">
        <f t="shared" si="0"/>
        <v>2049.00948</v>
      </c>
    </row>
    <row r="14" spans="1:13" ht="12.75">
      <c r="A14" t="s">
        <v>97</v>
      </c>
      <c r="J14" s="20">
        <v>5</v>
      </c>
      <c r="K14" s="19" t="s">
        <v>49</v>
      </c>
      <c r="L14" s="25">
        <v>4.09</v>
      </c>
      <c r="M14" s="44">
        <f t="shared" si="0"/>
        <v>2793.4829244000002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1.5</v>
      </c>
      <c r="M16" s="44">
        <f t="shared" si="0"/>
        <v>1024.50474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4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128</v>
      </c>
      <c r="J20" s="20"/>
      <c r="K20" s="27" t="s">
        <v>57</v>
      </c>
      <c r="L20" s="28">
        <f>SUM(L6:L19)</f>
        <v>12.9</v>
      </c>
      <c r="M20" s="32">
        <f>SUM(M6:M19)</f>
        <v>8810.740764000002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f>2*12.04</f>
        <v>24.08</v>
      </c>
      <c r="M24" s="44">
        <f aca="true" t="shared" si="1" ref="M24:M33">L24*524.58*1.302</f>
        <v>16446.7160928</v>
      </c>
    </row>
    <row r="25" spans="1:13" ht="12.75">
      <c r="A25" t="s">
        <v>107</v>
      </c>
      <c r="J25" s="20">
        <v>2</v>
      </c>
      <c r="K25" s="20" t="s">
        <v>148</v>
      </c>
      <c r="L25" s="25">
        <v>11.25</v>
      </c>
      <c r="M25" s="44">
        <f t="shared" si="1"/>
        <v>7683.785550000001</v>
      </c>
    </row>
    <row r="26" spans="1:13" ht="12.75">
      <c r="A26" t="s">
        <v>108</v>
      </c>
      <c r="J26" s="20">
        <v>3</v>
      </c>
      <c r="K26" s="20"/>
      <c r="L26" s="25"/>
      <c r="M26" s="44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44">
        <f t="shared" si="1"/>
        <v>0</v>
      </c>
    </row>
    <row r="28" spans="1:13" ht="12.75">
      <c r="A28" s="48" t="s">
        <v>110</v>
      </c>
      <c r="B28" s="48"/>
      <c r="C28" s="48"/>
      <c r="D28" s="48"/>
      <c r="E28" s="48"/>
      <c r="F28" s="48"/>
      <c r="J28" s="20">
        <v>5</v>
      </c>
      <c r="K28" s="20"/>
      <c r="L28" s="25"/>
      <c r="M28" s="44">
        <f t="shared" si="1"/>
        <v>0</v>
      </c>
    </row>
    <row r="29" spans="10:13" ht="12.75">
      <c r="J29" s="20">
        <v>6</v>
      </c>
      <c r="K29" s="20"/>
      <c r="L29" s="25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4">
        <f t="shared" si="1"/>
        <v>0</v>
      </c>
    </row>
    <row r="31" spans="10:13" ht="12.75"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25"/>
      <c r="M32" s="44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5"/>
      <c r="L33" s="46"/>
      <c r="M33" s="44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2">
        <f>SUM(L24:L33)</f>
        <v>35.33</v>
      </c>
      <c r="M34" s="32">
        <f>SUM(M24:M33)</f>
        <v>24130.5016428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/>
      <c r="M38" s="25">
        <f>4*1900</f>
        <v>7600</v>
      </c>
    </row>
    <row r="39" spans="10:13" ht="12.75">
      <c r="J39" s="20">
        <v>2</v>
      </c>
      <c r="K39" s="20" t="s">
        <v>139</v>
      </c>
      <c r="L39" s="25" t="s">
        <v>140</v>
      </c>
      <c r="M39" s="25">
        <f>2*11508</f>
        <v>23016</v>
      </c>
    </row>
    <row r="40" spans="1:13" ht="12.75">
      <c r="A40" s="2" t="s">
        <v>6</v>
      </c>
      <c r="F40" s="11">
        <v>47868.1</v>
      </c>
      <c r="J40" s="20">
        <v>3</v>
      </c>
      <c r="K40" s="20" t="s">
        <v>142</v>
      </c>
      <c r="L40" s="25" t="s">
        <v>141</v>
      </c>
      <c r="M40" s="44">
        <f>4*216.48</f>
        <v>865.92</v>
      </c>
    </row>
    <row r="41" spans="1:13" ht="12.75">
      <c r="A41" t="s">
        <v>7</v>
      </c>
      <c r="B41" t="s">
        <v>8</v>
      </c>
      <c r="F41" s="5">
        <v>41511.33</v>
      </c>
      <c r="J41" s="20">
        <v>4</v>
      </c>
      <c r="K41" s="20" t="s">
        <v>143</v>
      </c>
      <c r="L41" s="25" t="s">
        <v>141</v>
      </c>
      <c r="M41" s="25">
        <f>4*80.09</f>
        <v>320.36</v>
      </c>
    </row>
    <row r="42" spans="6:13" ht="12.75">
      <c r="F42" s="9">
        <f>F41/F40</f>
        <v>0.8672023748592487</v>
      </c>
      <c r="J42" s="20">
        <v>5</v>
      </c>
      <c r="K42" s="20" t="s">
        <v>144</v>
      </c>
      <c r="L42" s="25" t="s">
        <v>145</v>
      </c>
      <c r="M42" s="25">
        <v>6.55</v>
      </c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 t="s">
        <v>146</v>
      </c>
      <c r="L43" s="25" t="s">
        <v>140</v>
      </c>
      <c r="M43" s="25">
        <f>2*20</f>
        <v>40</v>
      </c>
    </row>
    <row r="44" spans="1:13" ht="12.75">
      <c r="A44" s="3" t="s">
        <v>9</v>
      </c>
      <c r="E44" s="1"/>
      <c r="F44" s="8">
        <f>F41+F43</f>
        <v>42161.33</v>
      </c>
      <c r="J44" s="20">
        <v>7</v>
      </c>
      <c r="K44" s="20" t="s">
        <v>147</v>
      </c>
      <c r="L44" s="25" t="s">
        <v>141</v>
      </c>
      <c r="M44" s="25">
        <f>4*60</f>
        <v>240</v>
      </c>
    </row>
    <row r="45" spans="2:13" ht="12.75">
      <c r="B45" s="1" t="s">
        <v>10</v>
      </c>
      <c r="C45" s="1"/>
      <c r="J45" s="20">
        <v>8</v>
      </c>
      <c r="K45" s="20" t="s">
        <v>149</v>
      </c>
      <c r="L45" s="25" t="s">
        <v>150</v>
      </c>
      <c r="M45" s="25">
        <f>250*5.48</f>
        <v>1370</v>
      </c>
    </row>
    <row r="46" spans="10:13" ht="12.75">
      <c r="J46" s="20">
        <v>9</v>
      </c>
      <c r="K46" s="20" t="s">
        <v>151</v>
      </c>
      <c r="L46" s="25" t="s">
        <v>152</v>
      </c>
      <c r="M46" s="25">
        <f>100*8.85</f>
        <v>885</v>
      </c>
    </row>
    <row r="47" spans="2:13" ht="12.75">
      <c r="B47" s="4"/>
      <c r="C47" s="4"/>
      <c r="D47" s="4"/>
      <c r="J47" s="20">
        <v>10</v>
      </c>
      <c r="K47" s="20" t="s">
        <v>151</v>
      </c>
      <c r="L47" s="25" t="s">
        <v>153</v>
      </c>
      <c r="M47" s="25">
        <f>25*8.85</f>
        <v>221.25</v>
      </c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(6397+7955)*1.302</f>
        <v>18686.304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(1500+1700)*1.302</f>
        <v>4166.400000000001</v>
      </c>
      <c r="J50" s="20">
        <v>13</v>
      </c>
      <c r="K50" s="20"/>
      <c r="L50" s="25"/>
      <c r="M50" s="25"/>
    </row>
    <row r="51" spans="1:13" ht="12.75">
      <c r="A51" s="60" t="s">
        <v>83</v>
      </c>
      <c r="B51" s="58"/>
      <c r="C51" s="58"/>
      <c r="D51" s="58"/>
      <c r="E51" s="61">
        <v>0</v>
      </c>
      <c r="F51" s="59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22852.704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/>
      <c r="K55" s="20"/>
      <c r="L55" s="30" t="s">
        <v>64</v>
      </c>
      <c r="M55" s="32">
        <f>SUM(M38:M54)</f>
        <v>34565.08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7">
        <v>1958853</v>
      </c>
      <c r="D58">
        <v>222433.7</v>
      </c>
      <c r="E58">
        <v>1579.8</v>
      </c>
      <c r="F58" s="33">
        <f>C58/D58*E58</f>
        <v>13912.442086788107</v>
      </c>
    </row>
    <row r="59" spans="1:6" ht="12.75">
      <c r="A59" t="s">
        <v>20</v>
      </c>
      <c r="F59" s="33">
        <f>M20</f>
        <v>8810.740764000002</v>
      </c>
    </row>
    <row r="60" spans="1:6" ht="12.75">
      <c r="A60" t="s">
        <v>21</v>
      </c>
      <c r="F60" s="11">
        <f>M34</f>
        <v>24130.5016428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M55</f>
        <v>34565.08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5"/>
      <c r="B65" s="65">
        <v>1579.8</v>
      </c>
      <c r="C65" s="65"/>
      <c r="D65" s="66">
        <v>0.81</v>
      </c>
      <c r="E65" s="65"/>
      <c r="F65" s="66">
        <v>0</v>
      </c>
    </row>
    <row r="66" spans="1:6" ht="12.75">
      <c r="A66" s="68" t="s">
        <v>82</v>
      </c>
      <c r="B66" s="68"/>
      <c r="C66" s="68"/>
      <c r="D66" s="69"/>
      <c r="E66" s="68"/>
      <c r="F66" s="69">
        <v>4739.4</v>
      </c>
    </row>
    <row r="67" spans="1:6" ht="12.75">
      <c r="A67" s="58" t="s">
        <v>84</v>
      </c>
      <c r="B67" s="58"/>
      <c r="C67" s="62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F68" s="31">
        <f>SUM(F58:F67)</f>
        <v>86939.3644935881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0.49</v>
      </c>
      <c r="E70" t="s">
        <v>14</v>
      </c>
      <c r="F70" s="11">
        <f>B70*D70</f>
        <v>774.102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2.86</v>
      </c>
      <c r="E73" t="s">
        <v>14</v>
      </c>
      <c r="F73" s="11">
        <f>B73*D73</f>
        <v>4518.228</v>
      </c>
    </row>
    <row r="74" spans="1:6" ht="12.75">
      <c r="A74" s="4" t="s">
        <v>29</v>
      </c>
      <c r="F74" s="31">
        <f>F70+F73</f>
        <v>5292.33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5.44</v>
      </c>
      <c r="E77" t="s">
        <v>14</v>
      </c>
      <c r="F77" s="11">
        <f>B77*D77</f>
        <v>8594.112000000001</v>
      </c>
    </row>
    <row r="78" spans="1:6" ht="12.75">
      <c r="A78" s="4" t="s">
        <v>31</v>
      </c>
      <c r="F78" s="31">
        <f>SUM(F77)</f>
        <v>8594.112000000001</v>
      </c>
    </row>
    <row r="79" spans="1:6" ht="12.75">
      <c r="A79" s="63" t="s">
        <v>77</v>
      </c>
      <c r="B79" s="58"/>
      <c r="C79" s="58"/>
      <c r="D79" s="61">
        <v>0</v>
      </c>
      <c r="E79" s="58"/>
      <c r="F79" s="64">
        <f>D79*E33</f>
        <v>0</v>
      </c>
    </row>
    <row r="80" spans="1:6" ht="12.75">
      <c r="A80" s="1" t="s">
        <v>32</v>
      </c>
      <c r="B80" s="1"/>
      <c r="F80" s="31">
        <f>F52+F56+F68+F74+F78+F79</f>
        <v>123678.51049358811</v>
      </c>
    </row>
    <row r="81" spans="1:9" ht="12.75">
      <c r="A81" s="1" t="s">
        <v>75</v>
      </c>
      <c r="B81" s="34"/>
      <c r="C81" s="34">
        <v>0.058</v>
      </c>
      <c r="D81" s="1"/>
      <c r="E81" s="1"/>
      <c r="F81" s="31">
        <f>F80*5.8%</f>
        <v>7173.35360862811</v>
      </c>
      <c r="I81" s="7"/>
    </row>
    <row r="82" spans="1:9" ht="12.75">
      <c r="A82" s="1"/>
      <c r="B82" s="34" t="s">
        <v>129</v>
      </c>
      <c r="C82" s="34"/>
      <c r="D82" s="1"/>
      <c r="E82" s="56"/>
      <c r="F82" s="57">
        <v>0</v>
      </c>
      <c r="I82" s="7"/>
    </row>
    <row r="83" spans="1:9" ht="12.75">
      <c r="A83" s="1"/>
      <c r="B83" s="34" t="s">
        <v>130</v>
      </c>
      <c r="C83" s="34"/>
      <c r="D83" s="1"/>
      <c r="E83" s="56"/>
      <c r="F83" s="57">
        <v>0</v>
      </c>
      <c r="I83" s="7"/>
    </row>
    <row r="84" spans="1:9" ht="12.75">
      <c r="A84" s="1"/>
      <c r="B84" s="34" t="s">
        <v>131</v>
      </c>
      <c r="C84" s="34"/>
      <c r="D84" s="1"/>
      <c r="E84" s="56"/>
      <c r="F84" s="5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0">
        <f>F80+F81+F82+F83+F84</f>
        <v>130851.86410221622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45536</v>
      </c>
      <c r="C87" s="38">
        <v>-359252</v>
      </c>
      <c r="D87" s="41">
        <f>F44</f>
        <v>42161.33</v>
      </c>
      <c r="E87" s="41">
        <f>F85</f>
        <v>130851.86410221622</v>
      </c>
      <c r="F87" s="42">
        <f>C87+D87-E87</f>
        <v>-447942.5341022162</v>
      </c>
    </row>
    <row r="88" spans="1:6" ht="12.75">
      <c r="A88" s="13"/>
      <c r="B88" s="51"/>
      <c r="C88" s="52"/>
      <c r="D88" s="53"/>
      <c r="E88" s="53"/>
      <c r="F88" s="54"/>
    </row>
    <row r="89" spans="1:6" ht="13.5" thickBot="1">
      <c r="A89" t="s">
        <v>112</v>
      </c>
      <c r="C89" s="49" t="s">
        <v>135</v>
      </c>
      <c r="D89" s="8" t="s">
        <v>113</v>
      </c>
      <c r="E89" s="49">
        <v>45230</v>
      </c>
      <c r="F89" t="s">
        <v>114</v>
      </c>
    </row>
    <row r="90" spans="1:7" ht="13.5" thickBot="1">
      <c r="A90" t="s">
        <v>115</v>
      </c>
      <c r="C90" s="49"/>
      <c r="D90" s="8"/>
      <c r="E90" s="49"/>
      <c r="F90" s="50">
        <v>18067</v>
      </c>
      <c r="G90" t="s">
        <v>14</v>
      </c>
    </row>
    <row r="91" spans="1:6" ht="13.5" thickBot="1">
      <c r="A91" t="s">
        <v>116</v>
      </c>
      <c r="F91" s="50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2023-01-12T17:04:29Z</cp:lastPrinted>
  <dcterms:created xsi:type="dcterms:W3CDTF">2008-08-18T07:30:19Z</dcterms:created>
  <dcterms:modified xsi:type="dcterms:W3CDTF">2024-01-19T08:37:32Z</dcterms:modified>
  <cp:category/>
  <cp:version/>
  <cp:contentType/>
  <cp:contentStatus/>
</cp:coreProperties>
</file>