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5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июль-август</t>
        </r>
      </text>
    </comment>
  </commentList>
</comments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<sst xmlns="http://schemas.openxmlformats.org/spreadsheetml/2006/main" count="168" uniqueCount="145">
  <si>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</si>
  <si>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</si>
  <si>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</si>
  <si>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</si>
  <si>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</si>
  <si>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</si>
  <si>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</si>
  <si>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</si>
  <si>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</si>
  <si>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</si>
  <si>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</si>
  <si>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</si>
  <si>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</si>
  <si>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</si>
  <si>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</si>
  <si>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</si>
  <si>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</si>
  <si>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</si>
  <si>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</si>
  <si>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</si>
  <si>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</si>
  <si>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</si>
  <si>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</si>
  <si>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</si>
  <si>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</si>
  <si>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</si>
  <si>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</si>
  <si>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</si>
  <si>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</si>
  <si>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</si>
  <si>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</si>
  <si>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</si>
  <si>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</si>
  <si>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</si>
  <si>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</si>
  <si>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</si>
  <si>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</si>
  <si>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</si>
  <si>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</si>
  <si>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</si>
  <si>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</si>
  <si>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</si>
  <si>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</si>
  <si>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</si>
  <si>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</si>
  <si>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</si>
  <si>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</si>
  <si>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</si>
  <si>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</si>
  <si>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</si>
  <si>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</si>
  <si>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</si>
  <si>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</si>
  <si>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</si>
  <si>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</si>
  <si>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</si>
  <si>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</si>
  <si>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</si>
  <si>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</si>
  <si>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</si>
  <si>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</si>
  <si>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</si>
  <si>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</si>
  <si>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</si>
  <si>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</si>
  <si>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</si>
  <si>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</si>
  <si>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</si>
  <si>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17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</si>
  <si>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</si>
  <si>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</si>
  <si>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</si>
  <si>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</si>
  <si>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</si>
  <si>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</si>
  <si>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</si>
  <si>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</si>
  <si>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</si>
  <si>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</si>
  <si>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</si>
  <si>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</si>
  <si>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мног-х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</si>
  <si>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</si>
  <si>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</si>
  <si>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</si>
  <si>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</si>
  <si>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</si>
  <si>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</si>
  <si>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</si>
  <si>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</si>
  <si>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</si>
  <si>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</si>
  <si>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</si>
  <si>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</si>
  <si>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</si>
  <si>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</si>
  <si>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</si>
  <si>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</si>
  <si>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</si>
  <si>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</si>
  <si>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</si>
  <si>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</si>
  <si>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</si>
  <si>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</si>
  <si>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</si>
  <si>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</si>
  <si>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</si>
  <si>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</si>
  <si>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</si>
  <si>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</si>
  <si>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</si>
  <si>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</si>
  <si>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</si>
  <si>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</si>
  <si>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</si>
  <si>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</si>
  <si>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</si>
  <si>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</si>
  <si>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</si>
  <si>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</si>
  <si>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</si>
  <si>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</si>
  <si>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</si>
  <si>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</si>
  <si>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</si>
  <si>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17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</si>
  <si>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</si>
  <si>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</si>
  <si>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</si>
  <si>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</si>
  <si>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 (техобслуживание и ремонт)</t>
  </si>
  <si>
    <t>2023 г.</t>
  </si>
  <si>
    <t>1.2 Аренда (Ростелеком, МТС, ТТК, Видикон)</t>
  </si>
  <si>
    <t>октября</t>
  </si>
  <si>
    <t>за   сентябрь-октябрь  2023 г.</t>
  </si>
  <si>
    <t>01.09.2023г.</t>
  </si>
  <si>
    <t>ост.на 01.11</t>
  </si>
  <si>
    <t>установка хомута (1шт) кв.34</t>
  </si>
  <si>
    <t>хомут</t>
  </si>
  <si>
    <t>1шт</t>
  </si>
  <si>
    <t>смена труб д 76 (30мп) т.п.</t>
  </si>
  <si>
    <t>труба д 76</t>
  </si>
  <si>
    <t>30мп</t>
  </si>
  <si>
    <t>электроды</t>
  </si>
  <si>
    <t>4кг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</si>
</sst>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6" sqref="M4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9</v>
      </c>
      <c r="E1" s="62">
        <v>10</v>
      </c>
      <c r="K1" t="s">
        <v>68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37</v>
      </c>
      <c r="K3" s="54" t="s">
        <v>62</v>
      </c>
      <c r="L3" s="22" t="s">
        <v>40</v>
      </c>
      <c r="M3" s="22" t="s">
        <v>43</v>
      </c>
    </row>
    <row r="4" spans="5:13" ht="12.75">
      <c r="E4" s="8">
        <v>31</v>
      </c>
      <c r="F4" s="8" t="s">
        <v>133</v>
      </c>
      <c r="G4" s="8" t="s">
        <v>131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1:13" ht="12.75">
      <c r="A5" t="s">
        <v>87</v>
      </c>
      <c r="J5" s="15"/>
      <c r="K5" s="15"/>
      <c r="L5" s="21" t="s">
        <v>42</v>
      </c>
      <c r="M5" s="21"/>
    </row>
    <row r="6" spans="2:13" ht="12.75">
      <c r="B6" t="s">
        <v>88</v>
      </c>
      <c r="C6" s="1" t="s">
        <v>89</v>
      </c>
      <c r="D6" s="1"/>
      <c r="E6" s="1" t="s">
        <v>125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45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46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47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48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50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49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81</v>
      </c>
      <c r="L13" s="23">
        <v>3.76</v>
      </c>
      <c r="M13" s="44">
        <f t="shared" si="0"/>
        <v>2568.0918816000003</v>
      </c>
    </row>
    <row r="14" spans="1:13" ht="12.75">
      <c r="A14" t="s">
        <v>96</v>
      </c>
      <c r="J14" s="20">
        <v>5</v>
      </c>
      <c r="K14" s="19" t="s">
        <v>51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52</v>
      </c>
      <c r="L15" s="22"/>
      <c r="M15" s="44">
        <f t="shared" si="0"/>
        <v>0</v>
      </c>
    </row>
    <row r="16" spans="5:13" ht="12.75">
      <c r="E16" t="s">
        <v>98</v>
      </c>
      <c r="J16" s="15" t="s">
        <v>53</v>
      </c>
      <c r="K16" s="26" t="s">
        <v>54</v>
      </c>
      <c r="L16" s="21">
        <v>1.88</v>
      </c>
      <c r="M16" s="44">
        <f t="shared" si="0"/>
        <v>1284.0459408000002</v>
      </c>
    </row>
    <row r="17" spans="5:13" ht="12.75">
      <c r="E17" t="s">
        <v>99</v>
      </c>
      <c r="J17" s="15" t="s">
        <v>55</v>
      </c>
      <c r="K17" s="26" t="s">
        <v>80</v>
      </c>
      <c r="L17" s="21">
        <v>12.5</v>
      </c>
      <c r="M17" s="44">
        <f t="shared" si="0"/>
        <v>8537.5395</v>
      </c>
    </row>
    <row r="18" spans="1:13" ht="12.75">
      <c r="A18" t="s">
        <v>100</v>
      </c>
      <c r="J18" s="15" t="s">
        <v>57</v>
      </c>
      <c r="K18" s="26" t="s">
        <v>56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79</v>
      </c>
      <c r="K19" s="18" t="s">
        <v>58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59</v>
      </c>
      <c r="L20" s="28">
        <f>SUM(L6:L19)</f>
        <v>20.89</v>
      </c>
      <c r="M20" s="33">
        <f>SUM(M6:M19)</f>
        <v>14267.936012400001</v>
      </c>
    </row>
    <row r="21" spans="1:11" ht="12.75">
      <c r="A21" t="s">
        <v>102</v>
      </c>
      <c r="K21" s="1" t="s">
        <v>60</v>
      </c>
    </row>
    <row r="22" spans="1:13" ht="12.75">
      <c r="A22" t="s">
        <v>103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104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105</v>
      </c>
      <c r="J24" s="20">
        <v>1</v>
      </c>
      <c r="K24" s="48" t="s">
        <v>137</v>
      </c>
      <c r="L24" s="25">
        <v>2</v>
      </c>
      <c r="M24" s="44">
        <f aca="true" t="shared" si="1" ref="M24:M38">L24*524.58*1.302</f>
        <v>1366.0063200000002</v>
      </c>
    </row>
    <row r="25" spans="1:13" ht="12.75">
      <c r="A25" t="s">
        <v>106</v>
      </c>
      <c r="J25" s="20">
        <v>2</v>
      </c>
      <c r="K25" s="48" t="s">
        <v>140</v>
      </c>
      <c r="L25" s="43">
        <f>0.3*174.8</f>
        <v>52.440000000000005</v>
      </c>
      <c r="M25" s="44">
        <f t="shared" si="1"/>
        <v>35816.68571040001</v>
      </c>
    </row>
    <row r="26" spans="1:13" ht="12.75">
      <c r="A26" t="s">
        <v>107</v>
      </c>
      <c r="J26" s="40">
        <v>3</v>
      </c>
      <c r="K26" s="48"/>
      <c r="L26" s="63"/>
      <c r="M26" s="44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40">
        <v>4</v>
      </c>
      <c r="K27" s="48"/>
      <c r="L27" s="44"/>
      <c r="M27" s="44">
        <f t="shared" si="1"/>
        <v>0</v>
      </c>
    </row>
    <row r="28" spans="1:13" ht="12.75">
      <c r="A28" t="s">
        <v>109</v>
      </c>
      <c r="B28" s="1"/>
      <c r="C28" s="1"/>
      <c r="D28" s="1"/>
      <c r="J28" s="40">
        <v>5</v>
      </c>
      <c r="K28" s="48"/>
      <c r="L28" s="25"/>
      <c r="M28" s="44">
        <f t="shared" si="1"/>
        <v>0</v>
      </c>
    </row>
    <row r="29" spans="10:13" ht="12.75">
      <c r="J29" s="40">
        <v>6</v>
      </c>
      <c r="K29" s="48"/>
      <c r="L29" s="25"/>
      <c r="M29" s="44">
        <f t="shared" si="1"/>
        <v>0</v>
      </c>
    </row>
    <row r="30" spans="2:13" ht="12.75">
      <c r="B30" t="s">
        <v>0</v>
      </c>
      <c r="J30" s="40">
        <v>7</v>
      </c>
      <c r="K30" s="48"/>
      <c r="L30" s="25"/>
      <c r="M30" s="44">
        <f t="shared" si="1"/>
        <v>0</v>
      </c>
    </row>
    <row r="31" spans="10:13" ht="12.75">
      <c r="J31" s="40">
        <v>8</v>
      </c>
      <c r="K31" s="20"/>
      <c r="L31" s="25"/>
      <c r="M31" s="44">
        <f t="shared" si="1"/>
        <v>0</v>
      </c>
    </row>
    <row r="32" spans="1:13" ht="12.75">
      <c r="A32" t="s">
        <v>1</v>
      </c>
      <c r="E32">
        <v>3433.8</v>
      </c>
      <c r="F32" t="s">
        <v>67</v>
      </c>
      <c r="J32" s="40">
        <v>9</v>
      </c>
      <c r="K32" s="20"/>
      <c r="L32" s="25"/>
      <c r="M32" s="44">
        <f t="shared" si="1"/>
        <v>0</v>
      </c>
    </row>
    <row r="33" spans="1:13" ht="12.75">
      <c r="A33" t="s">
        <v>2</v>
      </c>
      <c r="E33">
        <v>940.6</v>
      </c>
      <c r="F33" t="s">
        <v>67</v>
      </c>
      <c r="J33" s="40">
        <v>10</v>
      </c>
      <c r="K33" s="20"/>
      <c r="L33" s="25"/>
      <c r="M33" s="44">
        <f t="shared" si="1"/>
        <v>0</v>
      </c>
    </row>
    <row r="34" spans="1:13" ht="12.75">
      <c r="A34" t="s">
        <v>3</v>
      </c>
      <c r="J34" s="40">
        <v>11</v>
      </c>
      <c r="K34" s="20"/>
      <c r="L34" s="25"/>
      <c r="M34" s="44">
        <f t="shared" si="1"/>
        <v>0</v>
      </c>
    </row>
    <row r="35" spans="1:13" ht="12.75">
      <c r="A35" t="s">
        <v>4</v>
      </c>
      <c r="E35">
        <v>495</v>
      </c>
      <c r="F35" t="s">
        <v>67</v>
      </c>
      <c r="J35" s="40">
        <v>12</v>
      </c>
      <c r="K35" s="20"/>
      <c r="L35" s="25"/>
      <c r="M35" s="44">
        <f t="shared" si="1"/>
        <v>0</v>
      </c>
    </row>
    <row r="36" spans="10:13" ht="12.75">
      <c r="J36" s="40">
        <v>13</v>
      </c>
      <c r="K36" s="20"/>
      <c r="L36" s="25"/>
      <c r="M36" s="44">
        <f t="shared" si="1"/>
        <v>0</v>
      </c>
    </row>
    <row r="37" spans="2:13" ht="12.75">
      <c r="B37" s="1" t="s">
        <v>5</v>
      </c>
      <c r="C37" s="1"/>
      <c r="J37" s="40">
        <v>14</v>
      </c>
      <c r="K37" s="20"/>
      <c r="L37" s="25"/>
      <c r="M37" s="44">
        <f t="shared" si="1"/>
        <v>0</v>
      </c>
    </row>
    <row r="38" spans="10:13" ht="12.75">
      <c r="J38" s="40"/>
      <c r="K38" s="20"/>
      <c r="L38" s="25"/>
      <c r="M38" s="44">
        <f t="shared" si="1"/>
        <v>0</v>
      </c>
    </row>
    <row r="39" spans="1:13" ht="12.75">
      <c r="A39" s="2" t="s">
        <v>6</v>
      </c>
      <c r="F39" s="11">
        <f>118266.98</f>
        <v>118266.98</v>
      </c>
      <c r="J39" s="20"/>
      <c r="K39" s="29" t="s">
        <v>59</v>
      </c>
      <c r="L39" s="28">
        <f>SUM(L24:L38)</f>
        <v>54.440000000000005</v>
      </c>
      <c r="M39" s="33">
        <f>SUM(M24:M38)</f>
        <v>37182.69203040001</v>
      </c>
    </row>
    <row r="40" spans="1:11" ht="12.75">
      <c r="A40" t="s">
        <v>7</v>
      </c>
      <c r="F40" s="5">
        <v>113234.43</v>
      </c>
      <c r="K40" s="1" t="s">
        <v>63</v>
      </c>
    </row>
    <row r="41" spans="2:13" ht="12.75">
      <c r="B41" t="s">
        <v>8</v>
      </c>
      <c r="F41" s="9">
        <f>F40/F39</f>
        <v>0.957447547912359</v>
      </c>
      <c r="J41" s="22" t="s">
        <v>37</v>
      </c>
      <c r="K41" s="22"/>
      <c r="L41" s="22" t="s">
        <v>64</v>
      </c>
      <c r="M41" s="22" t="s">
        <v>43</v>
      </c>
    </row>
    <row r="42" spans="1:13" ht="12.75">
      <c r="A42" t="s">
        <v>132</v>
      </c>
      <c r="F42" s="5">
        <f>400+300+400+114.13</f>
        <v>1214.13</v>
      </c>
      <c r="J42" s="23" t="s">
        <v>38</v>
      </c>
      <c r="K42" s="23" t="s">
        <v>39</v>
      </c>
      <c r="L42" s="23"/>
      <c r="M42" s="23" t="s">
        <v>65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114448.56</v>
      </c>
      <c r="J43" s="20">
        <v>1</v>
      </c>
      <c r="K43" s="20" t="s">
        <v>138</v>
      </c>
      <c r="L43" s="25" t="s">
        <v>139</v>
      </c>
      <c r="M43" s="44">
        <v>205</v>
      </c>
    </row>
    <row r="44" spans="10:13" ht="12.75">
      <c r="J44" s="20">
        <v>2</v>
      </c>
      <c r="K44" s="20" t="s">
        <v>141</v>
      </c>
      <c r="L44" s="25" t="s">
        <v>142</v>
      </c>
      <c r="M44" s="25">
        <f>213*59.58</f>
        <v>12690.539999999999</v>
      </c>
    </row>
    <row r="45" spans="2:13" ht="12.75">
      <c r="B45" s="1" t="s">
        <v>10</v>
      </c>
      <c r="C45" s="1"/>
      <c r="J45" s="20">
        <v>3</v>
      </c>
      <c r="K45" s="20" t="s">
        <v>143</v>
      </c>
      <c r="L45" s="25" t="s">
        <v>144</v>
      </c>
      <c r="M45" s="25">
        <f>4*2000</f>
        <v>8000</v>
      </c>
    </row>
    <row r="46" spans="10:13" ht="12.75">
      <c r="J46" s="20">
        <v>4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5</v>
      </c>
      <c r="K47" s="20"/>
      <c r="L47" s="25"/>
      <c r="M47" s="44"/>
    </row>
    <row r="48" spans="1:13" ht="12.75">
      <c r="A48" t="s">
        <v>12</v>
      </c>
      <c r="F48" s="11">
        <f>(8097+8355)*1.302</f>
        <v>21420.504</v>
      </c>
      <c r="J48" s="20">
        <v>6</v>
      </c>
      <c r="K48" s="20"/>
      <c r="L48" s="25"/>
      <c r="M48" s="44"/>
    </row>
    <row r="49" spans="1:13" ht="12.75">
      <c r="A49" s="6" t="s">
        <v>15</v>
      </c>
      <c r="F49" s="11">
        <f>(3050+3050)*1.302</f>
        <v>7942.200000000001</v>
      </c>
      <c r="J49" s="20">
        <v>7</v>
      </c>
      <c r="K49" s="20"/>
      <c r="L49" s="25"/>
      <c r="M49" s="25"/>
    </row>
    <row r="50" spans="1:13" ht="12.75">
      <c r="A50" s="58" t="s">
        <v>82</v>
      </c>
      <c r="B50" s="49"/>
      <c r="C50" s="49"/>
      <c r="D50" s="49"/>
      <c r="E50" s="59">
        <v>0</v>
      </c>
      <c r="F50" s="50">
        <f>E50*E32</f>
        <v>0</v>
      </c>
      <c r="J50" s="20">
        <v>8</v>
      </c>
      <c r="K50" s="20"/>
      <c r="L50" s="25"/>
      <c r="M50" s="25"/>
    </row>
    <row r="51" spans="1:13" ht="12.75">
      <c r="A51" s="4" t="s">
        <v>35</v>
      </c>
      <c r="F51" s="32">
        <f>F48+F49+F50</f>
        <v>29362.704</v>
      </c>
      <c r="J51" s="20">
        <v>9</v>
      </c>
      <c r="K51" s="20"/>
      <c r="L51" s="25"/>
      <c r="M51" s="25"/>
    </row>
    <row r="52" spans="1:13" ht="12.75">
      <c r="A52" s="4" t="s">
        <v>16</v>
      </c>
      <c r="J52" s="20">
        <v>10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11</v>
      </c>
      <c r="K53" s="20"/>
      <c r="L53" s="25"/>
      <c r="M53" s="25"/>
    </row>
    <row r="54" spans="1:13" ht="12.75">
      <c r="A54" t="s">
        <v>78</v>
      </c>
      <c r="B54">
        <v>940.6</v>
      </c>
      <c r="C54" t="s">
        <v>13</v>
      </c>
      <c r="D54" s="5">
        <v>0.6</v>
      </c>
      <c r="E54" t="s">
        <v>14</v>
      </c>
      <c r="F54" s="11">
        <f>B54*D54</f>
        <v>564.36</v>
      </c>
      <c r="J54" s="20">
        <v>12</v>
      </c>
      <c r="K54" s="20"/>
      <c r="L54" s="25"/>
      <c r="M54" s="25"/>
    </row>
    <row r="55" spans="1:13" ht="12.75">
      <c r="A55" s="4" t="s">
        <v>17</v>
      </c>
      <c r="B55" s="10"/>
      <c r="C55" s="10"/>
      <c r="F55" s="32">
        <f>SUM(F53:F54)</f>
        <v>564.36</v>
      </c>
      <c r="J55" s="20">
        <v>13</v>
      </c>
      <c r="K55" s="20"/>
      <c r="L55" s="25"/>
      <c r="M55" s="25"/>
    </row>
    <row r="56" spans="1:13" ht="12.75">
      <c r="A56" s="4" t="s">
        <v>18</v>
      </c>
      <c r="B56" s="4"/>
      <c r="J56" s="20">
        <v>14</v>
      </c>
      <c r="K56" s="20"/>
      <c r="L56" s="25"/>
      <c r="M56" s="25"/>
    </row>
    <row r="57" spans="1:13" ht="12.75">
      <c r="A57" t="s">
        <v>19</v>
      </c>
      <c r="C57">
        <v>1958853</v>
      </c>
      <c r="D57">
        <v>222433.7</v>
      </c>
      <c r="E57">
        <v>3433.8</v>
      </c>
      <c r="F57" s="34">
        <f>C57/D57*E57</f>
        <v>30239.61491176922</v>
      </c>
      <c r="J57" s="20">
        <v>15</v>
      </c>
      <c r="K57" s="20"/>
      <c r="L57" s="25"/>
      <c r="M57" s="25"/>
    </row>
    <row r="58" spans="1:13" ht="12.75">
      <c r="A58" t="s">
        <v>20</v>
      </c>
      <c r="F58" s="34">
        <f>M20</f>
        <v>14267.936012400001</v>
      </c>
      <c r="J58" s="20">
        <v>16</v>
      </c>
      <c r="K58" s="20"/>
      <c r="L58" s="25"/>
      <c r="M58" s="25"/>
    </row>
    <row r="59" spans="1:13" ht="12.75">
      <c r="A59" t="s">
        <v>21</v>
      </c>
      <c r="F59" s="11">
        <f>M39</f>
        <v>37182.69203040001</v>
      </c>
      <c r="J59" s="20">
        <v>17</v>
      </c>
      <c r="K59" s="20"/>
      <c r="L59" s="25"/>
      <c r="M59" s="25"/>
    </row>
    <row r="60" spans="1:13" ht="12.75">
      <c r="A60" t="s">
        <v>22</v>
      </c>
      <c r="F60" s="5">
        <f>1*600*1.302</f>
        <v>781.2</v>
      </c>
      <c r="J60" s="20"/>
      <c r="K60" s="20"/>
      <c r="L60" s="30" t="s">
        <v>66</v>
      </c>
      <c r="M60" s="33">
        <f>SUM(M43:M59)</f>
        <v>20895.54</v>
      </c>
    </row>
    <row r="61" spans="1:13" ht="12.75">
      <c r="A61" t="s">
        <v>23</v>
      </c>
      <c r="F61" s="11">
        <f>M60</f>
        <v>20895.54</v>
      </c>
      <c r="J61" s="45"/>
      <c r="K61" s="45"/>
      <c r="L61" s="46"/>
      <c r="M61" s="47"/>
    </row>
    <row r="62" spans="1:6" ht="12.75">
      <c r="A62" t="s">
        <v>24</v>
      </c>
      <c r="F62" s="5"/>
    </row>
    <row r="63" spans="1:6" ht="12.75">
      <c r="A63" t="s">
        <v>25</v>
      </c>
      <c r="F63" s="5"/>
    </row>
    <row r="64" spans="2:6" ht="12.75">
      <c r="B64">
        <v>3433.8</v>
      </c>
      <c r="C64" t="s">
        <v>13</v>
      </c>
      <c r="D64" s="11">
        <v>0.81</v>
      </c>
      <c r="E64" t="s">
        <v>14</v>
      </c>
      <c r="F64" s="11">
        <f>B64*D64</f>
        <v>2781.378</v>
      </c>
    </row>
    <row r="65" spans="1:6" ht="12.75">
      <c r="A65" s="64" t="s">
        <v>130</v>
      </c>
      <c r="B65" s="64"/>
      <c r="C65" s="64"/>
      <c r="D65" s="65"/>
      <c r="E65" s="64"/>
      <c r="F65" s="65">
        <v>10302</v>
      </c>
    </row>
    <row r="66" spans="1:6" ht="12.75">
      <c r="A66" s="49" t="s">
        <v>83</v>
      </c>
      <c r="B66" s="49"/>
      <c r="C66" s="49"/>
      <c r="D66" s="50">
        <v>0</v>
      </c>
      <c r="E66" s="49"/>
      <c r="F66" s="50">
        <f>D66*E32</f>
        <v>0</v>
      </c>
    </row>
    <row r="67" spans="1:6" ht="12.75">
      <c r="A67" s="4" t="s">
        <v>26</v>
      </c>
      <c r="B67" s="10"/>
      <c r="C67" s="10"/>
      <c r="F67" s="32">
        <f>SUM(F57:F66)</f>
        <v>116450.36095456922</v>
      </c>
    </row>
    <row r="68" spans="1:6" ht="12.75">
      <c r="A68" s="4" t="s">
        <v>27</v>
      </c>
      <c r="F68" s="5"/>
    </row>
    <row r="69" spans="1:6" ht="12.75">
      <c r="A69" t="s">
        <v>28</v>
      </c>
      <c r="B69">
        <v>3433.8</v>
      </c>
      <c r="C69" t="s">
        <v>67</v>
      </c>
      <c r="D69" s="5">
        <v>0.49</v>
      </c>
      <c r="E69" t="s">
        <v>14</v>
      </c>
      <c r="F69" s="11">
        <f>B69*D69</f>
        <v>1682.5620000000001</v>
      </c>
    </row>
    <row r="70" spans="1:6" ht="12.75">
      <c r="A70" t="s">
        <v>29</v>
      </c>
      <c r="F70" s="5"/>
    </row>
    <row r="71" spans="1:6" ht="12.75">
      <c r="A71" s="7" t="s">
        <v>73</v>
      </c>
      <c r="F71" s="5"/>
    </row>
    <row r="72" spans="2:6" ht="12.75">
      <c r="B72">
        <v>3433.8</v>
      </c>
      <c r="C72" t="s">
        <v>13</v>
      </c>
      <c r="D72" s="11">
        <v>2.86</v>
      </c>
      <c r="E72" t="s">
        <v>14</v>
      </c>
      <c r="F72" s="11">
        <f>B72*D72</f>
        <v>9820.668</v>
      </c>
    </row>
    <row r="73" spans="1:6" ht="12.75">
      <c r="A73" s="4" t="s">
        <v>30</v>
      </c>
      <c r="F73" s="32">
        <f>F69+F72</f>
        <v>11503.23</v>
      </c>
    </row>
    <row r="74" spans="1:6" ht="12.75">
      <c r="A74" s="4" t="s">
        <v>31</v>
      </c>
      <c r="F74" s="5"/>
    </row>
    <row r="75" spans="1:6" ht="12.75">
      <c r="A75" s="7" t="s">
        <v>32</v>
      </c>
      <c r="B75" s="7"/>
      <c r="C75" s="7"/>
      <c r="D75" s="7"/>
      <c r="E75" s="7"/>
      <c r="F75" s="7"/>
    </row>
    <row r="76" spans="2:6" ht="12.75">
      <c r="B76">
        <v>3433.8</v>
      </c>
      <c r="C76" t="s">
        <v>13</v>
      </c>
      <c r="D76" s="11">
        <v>5.44</v>
      </c>
      <c r="E76" t="s">
        <v>14</v>
      </c>
      <c r="F76" s="11">
        <f>B76*D76</f>
        <v>18679.872000000003</v>
      </c>
    </row>
    <row r="77" spans="1:6" ht="12.75">
      <c r="A77" s="4" t="s">
        <v>33</v>
      </c>
      <c r="F77" s="32">
        <f>SUM(F76)</f>
        <v>18679.872000000003</v>
      </c>
    </row>
    <row r="78" spans="1:6" ht="12.75">
      <c r="A78" s="60" t="s">
        <v>77</v>
      </c>
      <c r="B78" s="49"/>
      <c r="C78" s="49"/>
      <c r="D78" s="59">
        <v>0</v>
      </c>
      <c r="E78" s="49"/>
      <c r="F78" s="61">
        <f>D78*E32</f>
        <v>0</v>
      </c>
    </row>
    <row r="79" spans="1:6" ht="12.75">
      <c r="A79" s="1" t="s">
        <v>34</v>
      </c>
      <c r="B79" s="1"/>
      <c r="F79" s="32">
        <f>F51+F55+F67+F73+F77+F78</f>
        <v>176560.52695456924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2">
        <f>F79*5.8%</f>
        <v>10240.510563365015</v>
      </c>
    </row>
    <row r="81" spans="1:6" ht="12.75">
      <c r="A81" s="1"/>
      <c r="B81" s="35" t="s">
        <v>127</v>
      </c>
      <c r="C81" s="35"/>
      <c r="D81" s="1"/>
      <c r="E81" s="55"/>
      <c r="F81" s="56">
        <f>10505.1+1782</f>
        <v>12287.1</v>
      </c>
    </row>
    <row r="82" spans="1:6" ht="12.75">
      <c r="A82" s="1"/>
      <c r="B82" s="35" t="s">
        <v>128</v>
      </c>
      <c r="C82" s="35"/>
      <c r="D82" s="1"/>
      <c r="E82" s="55"/>
      <c r="F82" s="56">
        <f>447.58+245.34</f>
        <v>692.92</v>
      </c>
    </row>
    <row r="83" spans="1:6" ht="12.75">
      <c r="A83" s="1"/>
      <c r="B83" s="35" t="s">
        <v>129</v>
      </c>
      <c r="C83" s="35"/>
      <c r="D83" s="1"/>
      <c r="E83" s="55"/>
      <c r="F83" s="56">
        <f>2618.27+1445.5</f>
        <v>4063.77</v>
      </c>
    </row>
    <row r="84" spans="1:9" ht="15">
      <c r="A84" s="12" t="s">
        <v>36</v>
      </c>
      <c r="B84" s="12"/>
      <c r="C84" s="12"/>
      <c r="D84" s="12"/>
      <c r="E84" s="12"/>
      <c r="F84" s="31">
        <f>F79+F80+F81+F82+F83</f>
        <v>203844.82751793426</v>
      </c>
      <c r="I84" s="7"/>
    </row>
    <row r="85" spans="2:6" ht="12.75">
      <c r="B85" s="36" t="s">
        <v>69</v>
      </c>
      <c r="C85" s="37" t="s">
        <v>70</v>
      </c>
      <c r="D85" s="22" t="s">
        <v>71</v>
      </c>
      <c r="E85" s="22" t="s">
        <v>72</v>
      </c>
      <c r="F85" s="57" t="s">
        <v>136</v>
      </c>
    </row>
    <row r="86" spans="1:6" ht="12.75">
      <c r="A86" s="13"/>
      <c r="B86" s="38">
        <v>45536</v>
      </c>
      <c r="C86" s="39">
        <v>-733081</v>
      </c>
      <c r="D86" s="41">
        <f>F43</f>
        <v>114448.56</v>
      </c>
      <c r="E86" s="41">
        <f>F84</f>
        <v>203844.82751793426</v>
      </c>
      <c r="F86" s="42">
        <f>C86+D86-E86</f>
        <v>-822477.2675179342</v>
      </c>
    </row>
    <row r="88" spans="1:6" ht="13.5" thickBot="1">
      <c r="A88" t="s">
        <v>110</v>
      </c>
      <c r="C88" s="52" t="s">
        <v>135</v>
      </c>
      <c r="D88" s="8" t="s">
        <v>111</v>
      </c>
      <c r="E88" s="52">
        <v>45230</v>
      </c>
      <c r="F88" t="s">
        <v>112</v>
      </c>
    </row>
    <row r="89" spans="1:7" ht="13.5" thickBot="1">
      <c r="A89" t="s">
        <v>113</v>
      </c>
      <c r="F89" s="53">
        <f>E86</f>
        <v>203844.82751793426</v>
      </c>
      <c r="G89" t="s">
        <v>14</v>
      </c>
    </row>
    <row r="90" ht="12.75">
      <c r="A90" t="s">
        <v>114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8" ht="12.75">
      <c r="B98" t="s">
        <v>121</v>
      </c>
    </row>
    <row r="100" ht="12.75">
      <c r="A100" t="s">
        <v>122</v>
      </c>
    </row>
    <row r="103" ht="12.75">
      <c r="A103" t="s">
        <v>123</v>
      </c>
    </row>
    <row r="105" ht="12.75">
      <c r="A105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2023-06-18T05:57:04Z</cp:lastPrinted>
  <dcterms:created xsi:type="dcterms:W3CDTF">2008-08-18T07:30:19Z</dcterms:created>
  <dcterms:modified xsi:type="dcterms:W3CDTF">2024-01-17T12:36:34Z</dcterms:modified>
  <cp:category/>
  <cp:version/>
  <cp:contentType/>
  <cp:contentStatus/>
</cp:coreProperties>
</file>