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<sst xmlns="http://schemas.openxmlformats.org/spreadsheetml/2006/main" count="181" uniqueCount="157">
  <si>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</si>
  <si>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</si>
  <si>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</si>
  <si>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</si>
  <si>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</si>
  <si>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</si>
  <si>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</si>
  <si>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</si>
  <si>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</si>
  <si>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</si>
  <si>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</si>
  <si>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</si>
  <si>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</si>
  <si>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</si>
  <si>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</si>
  <si>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</si>
  <si>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</si>
  <si>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</si>
  <si>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</si>
  <si>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</si>
  <si>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</si>
  <si>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</si>
  <si>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</si>
  <si>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</si>
  <si>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</si>
  <si>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</si>
  <si>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</si>
  <si>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</si>
  <si>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</si>
  <si>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</si>
  <si>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</si>
  <si>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</si>
  <si>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</si>
  <si>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</si>
  <si>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</si>
  <si>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</si>
  <si>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</si>
  <si>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</si>
  <si>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</si>
  <si>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</si>
  <si>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</si>
  <si>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</si>
  <si>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</si>
  <si>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</si>
  <si>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</si>
  <si>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</si>
  <si>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</si>
  <si>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</si>
  <si>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</si>
  <si>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</si>
  <si>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</si>
  <si>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</si>
  <si>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</si>
  <si>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</si>
  <si>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</si>
  <si>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</si>
  <si>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</si>
  <si>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</si>
  <si>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</si>
  <si>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</si>
  <si>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</si>
  <si>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</si>
  <si>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</si>
  <si>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</si>
  <si>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</si>
  <si>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</si>
  <si>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</si>
  <si>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</si>
  <si>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</si>
  <si>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</si>
  <si>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</si>
  <si>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</si>
  <si>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</si>
  <si>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</si>
  <si>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</si>
  <si>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</si>
  <si>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</si>
  <si>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</si>
  <si>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</si>
  <si>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</si>
  <si>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</si>
  <si>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</si>
  <si>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</si>
  <si>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</si>
  <si>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</si>
  <si>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</si>
  <si>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</si>
  <si>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</si>
  <si>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</si>
  <si>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</si>
  <si>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</si>
  <si>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</si>
  <si>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</si>
  <si>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</si>
  <si>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</si>
  <si>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</si>
  <si>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</si>
  <si>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</si>
  <si>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</si>
  <si>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</si>
  <si>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</si>
  <si>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</si>
  <si>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</si>
  <si>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</si>
  <si>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</si>
  <si>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</si>
  <si>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</si>
  <si>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</si>
  <si>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</si>
  <si>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</si>
  <si>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</si>
  <si>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</si>
  <si>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</si>
  <si>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</si>
  <si>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</si>
  <si>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</si>
  <si>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</si>
  <si>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</si>
  <si>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</si>
  <si>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</si>
  <si>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</si>
  <si>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</si>
  <si>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</si>
  <si>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</si>
  <si>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</si>
  <si>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</si>
  <si>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</si>
  <si>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</si>
  <si>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</si>
  <si>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</si>
  <si>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2023 г.</t>
  </si>
  <si>
    <t>1.2 Аренда (Ростелеком, МТС, ТТК)</t>
  </si>
  <si>
    <t>июня</t>
  </si>
  <si>
    <t>за   май-июнь  2023 г.</t>
  </si>
  <si>
    <t>01.05.2023г.</t>
  </si>
  <si>
    <t>ост.на 01.07</t>
  </si>
  <si>
    <t>покраска малых форм (песочницы, лавочки, качели)</t>
  </si>
  <si>
    <t>краска, известь, макловица</t>
  </si>
  <si>
    <t xml:space="preserve">изготовление скамейки из труб д 40 (9мп) </t>
  </si>
  <si>
    <t>труба 40</t>
  </si>
  <si>
    <t>6мп</t>
  </si>
  <si>
    <t>доска</t>
  </si>
  <si>
    <t>1шт</t>
  </si>
  <si>
    <t>цемент</t>
  </si>
  <si>
    <t>25кг</t>
  </si>
  <si>
    <t>болт мет.10шт</t>
  </si>
  <si>
    <t>гайка мет.</t>
  </si>
  <si>
    <t>10шт</t>
  </si>
  <si>
    <t>шайба</t>
  </si>
  <si>
    <t>смена ламп (3шт) эл.уз.</t>
  </si>
  <si>
    <t>лампа</t>
  </si>
  <si>
    <t>3шт</t>
  </si>
  <si>
    <t>смена эл.провода (12мп) подвал</t>
  </si>
  <si>
    <t>эл.провод</t>
  </si>
  <si>
    <t>12мп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</si>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</sst>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4">
      <selection activeCell="K28" sqref="K28:L29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5</v>
      </c>
      <c r="E2" s="63">
        <v>6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2.63</v>
      </c>
      <c r="M6" s="44">
        <f>L6*524.58*1.302</f>
        <v>1796.2983108000003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3.48</v>
      </c>
      <c r="M11" s="44">
        <f t="shared" si="0"/>
        <v>2376.8509968000003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2376.8509968000003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1536.7571100000002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341.50158000000005</v>
      </c>
    </row>
    <row r="20" spans="1:13" ht="12.75">
      <c r="A20" t="s">
        <v>101</v>
      </c>
      <c r="J20" s="20"/>
      <c r="K20" s="27" t="s">
        <v>58</v>
      </c>
      <c r="L20" s="28">
        <f>SUM(L6:L19)</f>
        <v>12.34</v>
      </c>
      <c r="M20" s="33">
        <f>SUM(M6:M19)</f>
        <v>8428.258994400001</v>
      </c>
    </row>
    <row r="21" spans="1:11" ht="12.75">
      <c r="A21" t="s">
        <v>125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1" t="s">
        <v>136</v>
      </c>
      <c r="L24" s="54">
        <v>2.5</v>
      </c>
      <c r="M24" s="44">
        <f aca="true" t="shared" si="1" ref="M24:M35">L24*524.58*1.302</f>
        <v>1707.5079</v>
      </c>
    </row>
    <row r="25" spans="1:13" ht="12.75">
      <c r="A25" t="s">
        <v>105</v>
      </c>
      <c r="J25" s="20">
        <v>2</v>
      </c>
      <c r="K25" s="51" t="s">
        <v>138</v>
      </c>
      <c r="L25" s="44">
        <f>0.09*121.4</f>
        <v>10.926</v>
      </c>
      <c r="M25" s="44">
        <f t="shared" si="1"/>
        <v>7462.492526160001</v>
      </c>
    </row>
    <row r="26" spans="1:13" ht="12.75">
      <c r="A26" t="s">
        <v>106</v>
      </c>
      <c r="J26" s="20">
        <v>3</v>
      </c>
      <c r="K26" s="51" t="s">
        <v>149</v>
      </c>
      <c r="L26" s="44">
        <v>0.21</v>
      </c>
      <c r="M26" s="44">
        <f t="shared" si="1"/>
        <v>143.4306636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1" t="s">
        <v>152</v>
      </c>
      <c r="L27" s="49">
        <f>0.12*19</f>
        <v>2.28</v>
      </c>
      <c r="M27" s="44">
        <f t="shared" si="1"/>
        <v>1557.2472048000002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155</v>
      </c>
      <c r="L28" s="25">
        <v>81.95</v>
      </c>
      <c r="M28" s="44">
        <f t="shared" si="1"/>
        <v>55972.108962000006</v>
      </c>
    </row>
    <row r="29" spans="1:13" ht="12.75">
      <c r="A29" t="s">
        <v>109</v>
      </c>
      <c r="B29" s="1"/>
      <c r="C29" s="8"/>
      <c r="D29" s="8"/>
      <c r="J29" s="20">
        <v>6</v>
      </c>
      <c r="K29" s="51" t="s">
        <v>156</v>
      </c>
      <c r="L29" s="25">
        <v>3.12</v>
      </c>
      <c r="M29" s="44">
        <f t="shared" si="1"/>
        <v>2130.9698592000004</v>
      </c>
    </row>
    <row r="30" spans="10:13" ht="12.75">
      <c r="J30" s="20">
        <v>7</v>
      </c>
      <c r="K30" s="20"/>
      <c r="L30" s="44"/>
      <c r="M30" s="44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4">
        <f t="shared" si="1"/>
        <v>0</v>
      </c>
    </row>
    <row r="32" spans="10:13" ht="12.75">
      <c r="J32" s="20">
        <v>9</v>
      </c>
      <c r="K32" s="51"/>
      <c r="L32" s="25"/>
      <c r="M32" s="44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4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4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4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/>
      <c r="K36" s="30" t="s">
        <v>58</v>
      </c>
      <c r="L36" s="28">
        <f>SUM(L24:L35)</f>
        <v>100.986</v>
      </c>
      <c r="M36" s="33">
        <f>SUM(M24:M35)</f>
        <v>68973.75711576002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104748</v>
      </c>
      <c r="J40" s="20">
        <v>1</v>
      </c>
      <c r="K40" s="51" t="s">
        <v>137</v>
      </c>
      <c r="L40" s="44"/>
      <c r="M40" s="50">
        <v>2210</v>
      </c>
    </row>
    <row r="41" spans="1:13" ht="12.75">
      <c r="A41" t="s">
        <v>7</v>
      </c>
      <c r="F41" s="5">
        <v>93748.22</v>
      </c>
      <c r="J41" s="20">
        <v>2</v>
      </c>
      <c r="K41" s="20" t="s">
        <v>139</v>
      </c>
      <c r="L41" s="25" t="s">
        <v>140</v>
      </c>
      <c r="M41" s="25">
        <f>9*180</f>
        <v>1620</v>
      </c>
    </row>
    <row r="42" spans="2:13" ht="12.75">
      <c r="B42" t="s">
        <v>8</v>
      </c>
      <c r="F42" s="9">
        <f>F41/F40</f>
        <v>0.8949881620651469</v>
      </c>
      <c r="J42" s="20">
        <v>3</v>
      </c>
      <c r="K42" s="20" t="s">
        <v>141</v>
      </c>
      <c r="L42" s="25" t="s">
        <v>142</v>
      </c>
      <c r="M42" s="44">
        <v>405</v>
      </c>
    </row>
    <row r="43" spans="1:13" ht="12.75">
      <c r="A43" t="s">
        <v>131</v>
      </c>
      <c r="F43" s="5">
        <f>400+300+400</f>
        <v>1100</v>
      </c>
      <c r="J43" s="20">
        <v>4</v>
      </c>
      <c r="K43" s="20" t="s">
        <v>143</v>
      </c>
      <c r="L43" s="25" t="s">
        <v>144</v>
      </c>
      <c r="M43" s="25">
        <f>25*9.28</f>
        <v>231.99999999999997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94848.22</v>
      </c>
      <c r="J44" s="20">
        <v>5</v>
      </c>
      <c r="K44" s="20" t="s">
        <v>145</v>
      </c>
      <c r="L44" s="25">
        <f>10*8</f>
        <v>80</v>
      </c>
      <c r="M44" s="44"/>
    </row>
    <row r="45" spans="10:13" ht="12.75">
      <c r="J45" s="20">
        <v>6</v>
      </c>
      <c r="K45" s="20" t="s">
        <v>146</v>
      </c>
      <c r="L45" s="25" t="s">
        <v>147</v>
      </c>
      <c r="M45" s="25">
        <f>10*8</f>
        <v>80</v>
      </c>
    </row>
    <row r="46" spans="2:13" ht="12.75">
      <c r="B46" s="1" t="s">
        <v>10</v>
      </c>
      <c r="C46" s="1"/>
      <c r="J46" s="20">
        <v>7</v>
      </c>
      <c r="K46" s="20" t="s">
        <v>148</v>
      </c>
      <c r="L46" s="25" t="s">
        <v>147</v>
      </c>
      <c r="M46" s="25">
        <f>10*2.3</f>
        <v>23</v>
      </c>
    </row>
    <row r="47" spans="10:13" ht="12.75">
      <c r="J47" s="20">
        <v>8</v>
      </c>
      <c r="K47" s="20" t="s">
        <v>150</v>
      </c>
      <c r="L47" s="25" t="s">
        <v>151</v>
      </c>
      <c r="M47" s="25">
        <f>3*14.9</f>
        <v>44.7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153</v>
      </c>
      <c r="L48" s="25" t="s">
        <v>154</v>
      </c>
      <c r="M48" s="25">
        <f>12*84.6</f>
        <v>1015.1999999999999</v>
      </c>
    </row>
    <row r="49" spans="1:13" ht="12.75">
      <c r="A49" t="s">
        <v>12</v>
      </c>
      <c r="F49" s="11">
        <f>(7100+8100)*1.302</f>
        <v>19790.4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(1950+1950)*1.302</f>
        <v>5077.8</v>
      </c>
      <c r="J50" s="20">
        <v>11</v>
      </c>
      <c r="K50" s="20"/>
      <c r="L50" s="25"/>
      <c r="M50" s="25"/>
    </row>
    <row r="51" spans="1:13" ht="12.75">
      <c r="A51" s="59" t="s">
        <v>82</v>
      </c>
      <c r="B51" s="55"/>
      <c r="C51" s="55"/>
      <c r="D51" s="55"/>
      <c r="E51" s="60">
        <v>0</v>
      </c>
      <c r="F51" s="56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24868.2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77</v>
      </c>
      <c r="B55">
        <v>869.5</v>
      </c>
      <c r="C55" t="s">
        <v>13</v>
      </c>
      <c r="D55" s="5">
        <v>0.6</v>
      </c>
      <c r="E55" t="s">
        <v>14</v>
      </c>
      <c r="F55" s="11">
        <f>B55*D55</f>
        <v>521.6999999999999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521.6999999999999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5">
        <v>1958853</v>
      </c>
      <c r="D58">
        <v>222433.7</v>
      </c>
      <c r="E58">
        <v>3122.1</v>
      </c>
      <c r="F58" s="34">
        <f>C58/D58*E58</f>
        <v>27494.642004786147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8428.258994400001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68973.75711576002</v>
      </c>
      <c r="J60" s="20"/>
      <c r="K60" s="20"/>
      <c r="L60" s="31" t="s">
        <v>65</v>
      </c>
      <c r="M60" s="28">
        <f>SUM(M40:M59)</f>
        <v>5629.9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5629.9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5"/>
      <c r="B65" s="55">
        <v>3122.1</v>
      </c>
      <c r="C65" s="55" t="s">
        <v>13</v>
      </c>
      <c r="D65" s="56">
        <v>0.78</v>
      </c>
      <c r="E65" s="55" t="s">
        <v>14</v>
      </c>
      <c r="F65" s="56">
        <f>B65*D65</f>
        <v>2435.238</v>
      </c>
    </row>
    <row r="66" spans="1:14" s="45" customFormat="1" ht="12.75">
      <c r="A66" s="55" t="s">
        <v>129</v>
      </c>
      <c r="B66" s="57"/>
      <c r="C66" s="57"/>
      <c r="D66" s="58"/>
      <c r="E66" s="57"/>
      <c r="F66" s="58">
        <v>0</v>
      </c>
      <c r="J66"/>
      <c r="K66"/>
      <c r="L66"/>
      <c r="M66"/>
      <c r="N66"/>
    </row>
    <row r="67" spans="1:6" ht="12.75">
      <c r="A67" s="57" t="s">
        <v>83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112961.79611494615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0.49</v>
      </c>
      <c r="E70" t="s">
        <v>14</v>
      </c>
      <c r="F70" s="11">
        <f>B70*D70</f>
        <v>1529.829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3.21</v>
      </c>
      <c r="E73" t="s">
        <v>14</v>
      </c>
      <c r="F73" s="11">
        <f>B73*D73</f>
        <v>10021.940999999999</v>
      </c>
    </row>
    <row r="74" spans="1:6" ht="12.75">
      <c r="A74" s="4" t="s">
        <v>29</v>
      </c>
      <c r="F74" s="32">
        <f>F70+F73</f>
        <v>11551.769999999999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6.08</v>
      </c>
      <c r="E77" t="s">
        <v>14</v>
      </c>
      <c r="F77" s="11">
        <f>B77*D77</f>
        <v>18982.368</v>
      </c>
    </row>
    <row r="78" spans="1:6" ht="12.75">
      <c r="A78" s="4" t="s">
        <v>32</v>
      </c>
      <c r="F78" s="32">
        <f>SUM(F77)</f>
        <v>18982.368</v>
      </c>
    </row>
    <row r="79" spans="1:6" ht="12.75">
      <c r="A79" s="61" t="s">
        <v>76</v>
      </c>
      <c r="B79" s="55"/>
      <c r="C79" s="55"/>
      <c r="D79" s="60">
        <v>0</v>
      </c>
      <c r="E79" s="55"/>
      <c r="F79" s="62">
        <f>D79*E33</f>
        <v>0</v>
      </c>
    </row>
    <row r="80" spans="1:6" ht="12.75">
      <c r="A80" s="1" t="s">
        <v>33</v>
      </c>
      <c r="B80" s="1"/>
      <c r="F80" s="32">
        <f>F52+F56+F68+F74+F78+F79</f>
        <v>168885.83411494613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9795.378378666876</v>
      </c>
      <c r="I81" s="7"/>
    </row>
    <row r="82" spans="1:9" ht="12.75">
      <c r="A82" s="1"/>
      <c r="B82" s="35" t="s">
        <v>126</v>
      </c>
      <c r="C82" s="35"/>
      <c r="D82" s="1"/>
      <c r="E82" s="52"/>
      <c r="F82" s="53">
        <f>9073.38+4132.2</f>
        <v>13205.579999999998</v>
      </c>
      <c r="I82" s="7"/>
    </row>
    <row r="83" spans="1:9" ht="12.75">
      <c r="A83" s="1"/>
      <c r="B83" s="35" t="s">
        <v>127</v>
      </c>
      <c r="C83" s="35"/>
      <c r="D83" s="1"/>
      <c r="E83" s="52"/>
      <c r="F83" s="53">
        <f>286.63+286.63</f>
        <v>573.26</v>
      </c>
      <c r="I83" s="7"/>
    </row>
    <row r="84" spans="1:9" ht="12.75">
      <c r="A84" s="1"/>
      <c r="B84" s="35" t="s">
        <v>128</v>
      </c>
      <c r="C84" s="35"/>
      <c r="D84" s="1"/>
      <c r="E84" s="52"/>
      <c r="F84" s="53">
        <f>1690.96+1690.96</f>
        <v>3381.92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195841.97249361302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45047</v>
      </c>
      <c r="C87" s="39">
        <v>-93142</v>
      </c>
      <c r="D87" s="42">
        <f>F44</f>
        <v>94848.22</v>
      </c>
      <c r="E87" s="42">
        <f>F85</f>
        <v>195841.97249361302</v>
      </c>
      <c r="F87" s="43">
        <f>C87+D87-E87</f>
        <v>-194135.75249361302</v>
      </c>
    </row>
    <row r="89" spans="1:6" ht="12.75">
      <c r="A89" t="s">
        <v>110</v>
      </c>
      <c r="C89" s="47" t="s">
        <v>134</v>
      </c>
      <c r="D89" s="8" t="s">
        <v>111</v>
      </c>
      <c r="E89" s="47">
        <v>45107</v>
      </c>
      <c r="F89" t="s">
        <v>112</v>
      </c>
    </row>
    <row r="90" spans="1:7" ht="12.75">
      <c r="A90" t="s">
        <v>113</v>
      </c>
      <c r="F90" s="48">
        <f>E87</f>
        <v>195841.97249361302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2023-01-12T16:40:55Z</cp:lastPrinted>
  <dcterms:created xsi:type="dcterms:W3CDTF">2008-08-18T07:30:19Z</dcterms:created>
  <dcterms:modified xsi:type="dcterms:W3CDTF">2023-07-24T11:35:18Z</dcterms:modified>
  <cp:category/>
  <cp:version/>
  <cp:contentType/>
  <cp:contentStatus/>
</cp:coreProperties>
</file>