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<sst xmlns="http://schemas.openxmlformats.org/spreadsheetml/2006/main" count="179" uniqueCount="153">
  <si>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</si>
  <si>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</si>
  <si>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</si>
  <si>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</si>
  <si>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</si>
  <si>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</si>
  <si>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</si>
  <si>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</si>
  <si>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</si>
  <si>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</si>
  <si>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</si>
  <si>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</si>
  <si>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</si>
  <si>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</si>
  <si>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</si>
  <si>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</si>
  <si>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</si>
  <si>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</si>
  <si>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</si>
  <si>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</si>
  <si>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</si>
  <si>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</si>
  <si>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</si>
  <si>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</si>
  <si>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</si>
  <si>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</si>
  <si>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</si>
  <si>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</si>
  <si>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</si>
  <si>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</si>
  <si>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</si>
  <si>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</si>
  <si>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</si>
  <si>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</si>
  <si>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</si>
  <si>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</si>
  <si>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</si>
  <si>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</si>
  <si>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</si>
  <si>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</si>
  <si>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</si>
  <si>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</si>
  <si>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</si>
  <si>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</si>
  <si>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</si>
  <si>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</si>
  <si>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</si>
  <si>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</si>
  <si>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</si>
  <si>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</si>
  <si>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</si>
  <si>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</si>
  <si>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</si>
  <si>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</si>
  <si>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</si>
  <si>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</si>
  <si>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</si>
  <si>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</si>
  <si>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</si>
  <si>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</si>
  <si>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</si>
  <si>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</si>
  <si>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</si>
  <si>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</si>
  <si>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</si>
  <si>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</si>
  <si>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</si>
  <si>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</si>
  <si>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</si>
  <si>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</si>
  <si>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</si>
  <si>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</si>
  <si>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</si>
  <si>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</si>
  <si>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</si>
  <si>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</si>
  <si>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</si>
  <si>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</si>
  <si>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</si>
  <si>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</si>
  <si>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</si>
  <si>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</si>
  <si>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</si>
  <si>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</si>
  <si>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</si>
  <si>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</si>
  <si>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</si>
  <si>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</si>
  <si>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</si>
  <si>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</si>
  <si>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</si>
  <si>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</si>
  <si>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</si>
  <si>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</si>
  <si>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</si>
  <si>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</si>
  <si>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</si>
  <si>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</si>
  <si>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</si>
  <si>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</si>
  <si>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</si>
  <si>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</si>
  <si>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</si>
  <si>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</si>
  <si>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</si>
  <si>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</si>
  <si>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</si>
  <si>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</si>
  <si>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</si>
  <si>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</si>
  <si>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</si>
  <si>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</si>
  <si>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</si>
  <si>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</si>
  <si>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</si>
  <si>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</si>
  <si>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</si>
  <si>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</si>
  <si>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</si>
  <si>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</si>
  <si>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</si>
  <si>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</si>
  <si>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</si>
  <si>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</si>
  <si>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</si>
  <si>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</si>
  <si>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</si>
  <si>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</si>
  <si>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</si>
  <si>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</si>
  <si>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</si>
  <si>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</si>
  <si>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апреля</t>
  </si>
  <si>
    <t>за   март-апрель  2023 г.</t>
  </si>
  <si>
    <t>01.03.2023г.</t>
  </si>
  <si>
    <t>ост.на 01.05</t>
  </si>
  <si>
    <t xml:space="preserve">смена труб д 110 пвх (2мп) </t>
  </si>
  <si>
    <t>труба д 110 пвх</t>
  </si>
  <si>
    <t>2мп</t>
  </si>
  <si>
    <t>рюмка</t>
  </si>
  <si>
    <t>1шт</t>
  </si>
  <si>
    <t>муфта натяжная 110</t>
  </si>
  <si>
    <t>ревизка 110</t>
  </si>
  <si>
    <t>манжета 110</t>
  </si>
  <si>
    <t>диск</t>
  </si>
  <si>
    <t>2шт</t>
  </si>
  <si>
    <t>вентиль д 25</t>
  </si>
  <si>
    <t>сгон 25</t>
  </si>
  <si>
    <t>смена труб д 32 п.пр. (4мп)  подвал</t>
  </si>
  <si>
    <t xml:space="preserve">смена вентиля д 25 (2шт) </t>
  </si>
  <si>
    <t xml:space="preserve">смена сгона (4шт) </t>
  </si>
  <si>
    <t>труба д 32 п.пр</t>
  </si>
  <si>
    <t>4мп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</si>
</sst>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52" sqref="L52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3</v>
      </c>
      <c r="E2" s="57">
        <v>4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4">
        <f>L6*524.58*1.302</f>
        <v>1782.6382476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4">
        <f t="shared" si="0"/>
        <v>2554.4318184000003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4">
        <f t="shared" si="0"/>
        <v>2554.4318184000003</v>
      </c>
    </row>
    <row r="14" spans="1:13" ht="12.75">
      <c r="A14" t="s">
        <v>95</v>
      </c>
      <c r="J14" s="20">
        <v>5</v>
      </c>
      <c r="K14" s="19" t="s">
        <v>48</v>
      </c>
      <c r="L14" s="25">
        <v>8</v>
      </c>
      <c r="M14" s="44">
        <f t="shared" si="0"/>
        <v>5464.025280000001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1.87</v>
      </c>
      <c r="M16" s="44">
        <f t="shared" si="0"/>
        <v>1277.2159092000002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35.21</v>
      </c>
      <c r="M20" s="33">
        <f>SUM(M6:M19)</f>
        <v>24048.5412636</v>
      </c>
    </row>
    <row r="21" spans="1:11" ht="12.75">
      <c r="A21" t="s">
        <v>125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4">
        <f>0.02*146.9</f>
        <v>2.938</v>
      </c>
      <c r="M24" s="44">
        <f aca="true" t="shared" si="1" ref="M24:M38">L24*524.58*1.302</f>
        <v>2006.6632840800005</v>
      </c>
    </row>
    <row r="25" spans="1:13" ht="12.75">
      <c r="A25" t="s">
        <v>105</v>
      </c>
      <c r="J25" s="20">
        <v>2</v>
      </c>
      <c r="K25" s="20" t="s">
        <v>149</v>
      </c>
      <c r="L25" s="44">
        <f>2*1.03</f>
        <v>2.06</v>
      </c>
      <c r="M25" s="44">
        <f t="shared" si="1"/>
        <v>1406.9865096</v>
      </c>
    </row>
    <row r="26" spans="1:13" ht="12.75">
      <c r="A26" t="s">
        <v>106</v>
      </c>
      <c r="J26" s="20">
        <v>3</v>
      </c>
      <c r="K26" s="20" t="s">
        <v>150</v>
      </c>
      <c r="L26" s="44">
        <f>4*0.28</f>
        <v>1.12</v>
      </c>
      <c r="M26" s="44">
        <f t="shared" si="1"/>
        <v>764.9635392000001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148</v>
      </c>
      <c r="L27" s="44">
        <f>0.04*156.46</f>
        <v>6.258400000000001</v>
      </c>
      <c r="M27" s="44">
        <f t="shared" si="1"/>
        <v>4274.506976544001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4">
        <f t="shared" si="1"/>
        <v>0</v>
      </c>
    </row>
    <row r="30" spans="10:13" ht="12.75">
      <c r="J30" s="20">
        <v>7</v>
      </c>
      <c r="K30" s="20"/>
      <c r="L30" s="25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44"/>
      <c r="M32" s="44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/>
      <c r="K39" s="30" t="s">
        <v>56</v>
      </c>
      <c r="L39" s="28">
        <f>SUM(L24:L38)</f>
        <v>12.3764</v>
      </c>
      <c r="M39" s="33">
        <f>SUM(M24:M38)</f>
        <v>8453.120309424</v>
      </c>
    </row>
    <row r="40" spans="1:11" ht="12.75">
      <c r="A40" s="2" t="s">
        <v>6</v>
      </c>
      <c r="F40" s="11">
        <f>119158.68+15339.94</f>
        <v>134498.62</v>
      </c>
      <c r="K40" s="1" t="s">
        <v>60</v>
      </c>
    </row>
    <row r="41" spans="1:13" ht="12.75">
      <c r="A41" t="s">
        <v>7</v>
      </c>
      <c r="F41" s="5">
        <v>122864.12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0.9134972537264695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f>2*450.9</f>
        <v>901.8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123964.12</v>
      </c>
      <c r="J44" s="20">
        <v>2</v>
      </c>
      <c r="K44" s="20" t="s">
        <v>139</v>
      </c>
      <c r="L44" s="25" t="s">
        <v>140</v>
      </c>
      <c r="M44" s="25">
        <v>94.76</v>
      </c>
    </row>
    <row r="45" spans="10:13" ht="12.75">
      <c r="J45" s="20">
        <v>3</v>
      </c>
      <c r="K45" s="20" t="s">
        <v>141</v>
      </c>
      <c r="L45" s="25" t="s">
        <v>140</v>
      </c>
      <c r="M45" s="25">
        <v>71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140</v>
      </c>
      <c r="M46" s="25">
        <v>98</v>
      </c>
    </row>
    <row r="47" spans="10:13" ht="12.75">
      <c r="J47" s="20">
        <v>5</v>
      </c>
      <c r="K47" s="20" t="s">
        <v>143</v>
      </c>
      <c r="L47" s="25" t="s">
        <v>140</v>
      </c>
      <c r="M47" s="25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145</v>
      </c>
      <c r="M48" s="25">
        <f>2*34</f>
        <v>68</v>
      </c>
    </row>
    <row r="49" spans="1:13" ht="12.75">
      <c r="A49" t="s">
        <v>12</v>
      </c>
      <c r="F49" s="11">
        <f>(7100+7100)*1.302</f>
        <v>18488.4</v>
      </c>
      <c r="J49" s="20">
        <v>7</v>
      </c>
      <c r="K49" s="20" t="s">
        <v>146</v>
      </c>
      <c r="L49" s="25" t="s">
        <v>140</v>
      </c>
      <c r="M49" s="25">
        <f>836.65</f>
        <v>836.65</v>
      </c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 t="s">
        <v>147</v>
      </c>
      <c r="L50" s="25" t="s">
        <v>145</v>
      </c>
      <c r="M50" s="25">
        <f>2*45.04</f>
        <v>90.08</v>
      </c>
    </row>
    <row r="51" spans="1:13" ht="12.75">
      <c r="A51" s="54" t="s">
        <v>82</v>
      </c>
      <c r="B51" s="51"/>
      <c r="C51" s="51"/>
      <c r="D51" s="51"/>
      <c r="E51" s="53">
        <v>0</v>
      </c>
      <c r="F51" s="52">
        <f>E51*E33</f>
        <v>0</v>
      </c>
      <c r="J51" s="20">
        <v>9</v>
      </c>
      <c r="K51" s="20" t="s">
        <v>151</v>
      </c>
      <c r="L51" s="25" t="s">
        <v>152</v>
      </c>
      <c r="M51" s="25">
        <f>4*188.83</f>
        <v>755.32</v>
      </c>
    </row>
    <row r="52" spans="1:13" ht="12.75">
      <c r="A52" s="4" t="s">
        <v>32</v>
      </c>
      <c r="F52" s="32">
        <f>F49+F50+F51</f>
        <v>26430.600000000002</v>
      </c>
      <c r="J52" s="20">
        <v>10</v>
      </c>
      <c r="K52" s="20"/>
      <c r="L52" s="25"/>
      <c r="M52" s="44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0.6</v>
      </c>
      <c r="E55" t="s">
        <v>14</v>
      </c>
      <c r="F55" s="11">
        <f>B55*D55</f>
        <v>561.12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561.12</v>
      </c>
      <c r="J56" s="20">
        <v>14</v>
      </c>
      <c r="K56" s="20"/>
      <c r="L56" s="25"/>
      <c r="M56" s="44"/>
    </row>
    <row r="57" spans="1:13" ht="12.75">
      <c r="A57" s="4" t="s">
        <v>17</v>
      </c>
      <c r="B57" s="4"/>
      <c r="J57" s="20">
        <v>15</v>
      </c>
      <c r="K57" s="20"/>
      <c r="L57" s="25"/>
      <c r="M57" s="44"/>
    </row>
    <row r="58" spans="1:13" ht="12.75">
      <c r="A58" t="s">
        <v>18</v>
      </c>
      <c r="C58" s="45">
        <v>1960902</v>
      </c>
      <c r="D58">
        <v>222433.7</v>
      </c>
      <c r="E58">
        <v>3422.5</v>
      </c>
      <c r="F58" s="34">
        <f>C58/D58*E58</f>
        <v>30171.629096670153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24048.5412636</v>
      </c>
      <c r="J59" s="20">
        <v>17</v>
      </c>
      <c r="K59" s="20"/>
      <c r="L59" s="25"/>
      <c r="M59" s="44"/>
    </row>
    <row r="60" spans="1:13" ht="12.75">
      <c r="A60" t="s">
        <v>20</v>
      </c>
      <c r="F60" s="11">
        <f>M39</f>
        <v>8453.120309424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2958.61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0.8</v>
      </c>
      <c r="E65" t="s">
        <v>14</v>
      </c>
      <c r="F65" s="5">
        <f>B65*D65</f>
        <v>2738</v>
      </c>
      <c r="J65" s="20">
        <v>23</v>
      </c>
      <c r="K65" s="20"/>
      <c r="L65" s="25"/>
      <c r="M65" s="25"/>
    </row>
    <row r="66" spans="1:13" s="45" customFormat="1" ht="12.75">
      <c r="A66" s="51" t="s">
        <v>129</v>
      </c>
      <c r="B66" s="51"/>
      <c r="C66" s="51"/>
      <c r="D66" s="52"/>
      <c r="E66" s="51"/>
      <c r="F66" s="53">
        <v>0</v>
      </c>
      <c r="J66" s="20"/>
      <c r="K66" s="20"/>
      <c r="L66" s="31" t="s">
        <v>63</v>
      </c>
      <c r="M66" s="28">
        <f>SUM(M43:M65)</f>
        <v>2958.61</v>
      </c>
    </row>
    <row r="67" spans="1:6" ht="12.75">
      <c r="A67" s="51" t="s">
        <v>83</v>
      </c>
      <c r="B67" s="51"/>
      <c r="C67" s="51"/>
      <c r="D67" s="52">
        <v>0</v>
      </c>
      <c r="E67" s="51"/>
      <c r="F67" s="53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68369.90066969415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0.49</v>
      </c>
      <c r="E70" t="s">
        <v>14</v>
      </c>
      <c r="F70" s="11">
        <f>B70*D70</f>
        <v>1677.0249999999999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2.98</v>
      </c>
      <c r="E73" t="s">
        <v>14</v>
      </c>
      <c r="F73" s="11">
        <f>B73*D73</f>
        <v>10199.05</v>
      </c>
    </row>
    <row r="74" spans="1:13" ht="12.75">
      <c r="A74" s="4" t="s">
        <v>27</v>
      </c>
      <c r="F74" s="32">
        <f>F70+F73</f>
        <v>11876.074999999999</v>
      </c>
      <c r="J74" s="45"/>
      <c r="K74" s="45"/>
      <c r="L74" s="45"/>
      <c r="M74" s="45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5.82</v>
      </c>
      <c r="E77" t="s">
        <v>14</v>
      </c>
      <c r="F77" s="5">
        <f>B77*D77</f>
        <v>19918.95</v>
      </c>
    </row>
    <row r="78" spans="1:6" ht="12.75">
      <c r="A78" s="4" t="s">
        <v>30</v>
      </c>
      <c r="F78" s="32">
        <f>SUM(F77)</f>
        <v>19918.95</v>
      </c>
    </row>
    <row r="79" spans="1:6" ht="12.75">
      <c r="A79" s="55" t="s">
        <v>77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31</v>
      </c>
      <c r="B80" s="1"/>
      <c r="F80" s="32">
        <f>F52+F56+F68+F74+F78+F79</f>
        <v>127156.64566969415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7375.08544884226</v>
      </c>
      <c r="I81" s="7"/>
    </row>
    <row r="82" spans="1:9" ht="12.75">
      <c r="A82" s="1"/>
      <c r="B82" s="35" t="s">
        <v>126</v>
      </c>
      <c r="C82" s="35"/>
      <c r="D82" s="1"/>
      <c r="E82" s="49"/>
      <c r="F82" s="50">
        <f>1460.82+2077.74</f>
        <v>3538.5599999999995</v>
      </c>
      <c r="I82" s="7"/>
    </row>
    <row r="83" spans="1:9" ht="12.75">
      <c r="A83" s="1"/>
      <c r="B83" s="35" t="s">
        <v>127</v>
      </c>
      <c r="C83" s="35"/>
      <c r="D83" s="1"/>
      <c r="E83" s="49"/>
      <c r="F83" s="50">
        <f>688.17+688.17</f>
        <v>1376.34</v>
      </c>
      <c r="I83" s="7"/>
    </row>
    <row r="84" spans="1:9" ht="12.75">
      <c r="A84" s="1"/>
      <c r="B84" s="35" t="s">
        <v>128</v>
      </c>
      <c r="C84" s="35"/>
      <c r="D84" s="1"/>
      <c r="E84" s="49"/>
      <c r="F84" s="50">
        <f>3054.64+3054.64</f>
        <v>6109.28</v>
      </c>
      <c r="I84" s="7"/>
    </row>
    <row r="85" spans="1:6" ht="15">
      <c r="A85" s="12" t="s">
        <v>33</v>
      </c>
      <c r="B85" s="12"/>
      <c r="C85" s="12"/>
      <c r="D85" s="12"/>
      <c r="E85" s="12"/>
      <c r="F85" s="41">
        <f>F80+F81+F82+F83+F84</f>
        <v>145555.9111185364</v>
      </c>
    </row>
    <row r="86" spans="2:6" ht="12.75">
      <c r="B86" s="36" t="s">
        <v>65</v>
      </c>
      <c r="C86" s="37" t="s">
        <v>66</v>
      </c>
      <c r="D86" s="22" t="s">
        <v>67</v>
      </c>
      <c r="E86" s="22" t="s">
        <v>68</v>
      </c>
      <c r="F86" s="40" t="s">
        <v>135</v>
      </c>
    </row>
    <row r="87" spans="1:6" ht="12.75">
      <c r="A87" s="13"/>
      <c r="B87" s="38">
        <v>44986</v>
      </c>
      <c r="C87" s="39">
        <v>-156112</v>
      </c>
      <c r="D87" s="42">
        <f>F44</f>
        <v>123964.12</v>
      </c>
      <c r="E87" s="42">
        <f>F85</f>
        <v>145555.9111185364</v>
      </c>
      <c r="F87" s="43">
        <f>C87+D87-E87</f>
        <v>-177703.7911185364</v>
      </c>
    </row>
    <row r="89" spans="1:6" ht="13.5" thickBot="1">
      <c r="A89" t="s">
        <v>110</v>
      </c>
      <c r="C89" s="47" t="s">
        <v>134</v>
      </c>
      <c r="D89" s="8" t="s">
        <v>111</v>
      </c>
      <c r="E89" s="47">
        <v>45015</v>
      </c>
      <c r="F89" t="s">
        <v>112</v>
      </c>
    </row>
    <row r="90" spans="1:7" ht="13.5" thickBot="1">
      <c r="A90" t="s">
        <v>113</v>
      </c>
      <c r="F90" s="48">
        <f>E87</f>
        <v>145555.9111185364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2023-06-16T08:41:43Z</dcterms:modified>
  <cp:category/>
  <cp:version/>
  <cp:contentType/>
  <cp:contentStatus/>
</cp:coreProperties>
</file>