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<sst xmlns="http://schemas.openxmlformats.org/spreadsheetml/2006/main" count="165" uniqueCount="144">
  <si>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</si>
  <si>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</si>
  <si>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</si>
  <si>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</si>
  <si>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</si>
  <si>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</si>
  <si>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</si>
  <si>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</si>
  <si>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</si>
  <si>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</si>
  <si>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</si>
  <si>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</si>
  <si>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</si>
  <si>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</si>
  <si>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</si>
  <si>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</si>
  <si>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</si>
  <si>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</si>
  <si>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</si>
  <si>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</si>
  <si>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</si>
  <si>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</si>
  <si>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</si>
  <si>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</si>
  <si>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</si>
  <si>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</si>
  <si>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</si>
  <si>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</si>
  <si>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</si>
  <si>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</si>
  <si>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</si>
  <si>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</si>
  <si>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</si>
  <si>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</si>
  <si>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</si>
  <si>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</si>
  <si>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</si>
  <si>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</si>
  <si>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</si>
  <si>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</si>
  <si>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</si>
  <si>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</si>
  <si>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</si>
  <si>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</si>
  <si>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</si>
  <si>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</si>
  <si>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</si>
  <si>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</si>
  <si>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</si>
  <si>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</si>
  <si>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</si>
  <si>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</si>
  <si>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</si>
  <si>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</si>
  <si>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</si>
  <si>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</si>
  <si>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</si>
  <si>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</si>
  <si>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</si>
  <si>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</si>
  <si>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</si>
  <si>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</si>
  <si>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</si>
  <si>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</si>
  <si>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</si>
  <si>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</si>
  <si>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</si>
  <si>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</si>
  <si>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</si>
  <si>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</si>
  <si>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</si>
  <si>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</si>
  <si>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</si>
  <si>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</si>
  <si>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</si>
  <si>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</si>
  <si>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</si>
  <si>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</si>
  <si>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</si>
  <si>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</si>
  <si>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</si>
  <si>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</si>
  <si>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</si>
  <si>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</si>
  <si>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</si>
  <si>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</si>
  <si>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</si>
  <si>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</si>
  <si>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</si>
  <si>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</si>
  <si>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</si>
  <si>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</si>
  <si>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</si>
  <si>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</si>
  <si>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</si>
  <si>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</si>
  <si>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</si>
  <si>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</si>
  <si>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</si>
  <si>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</si>
  <si>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</si>
  <si>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</si>
  <si>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</si>
  <si>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</si>
  <si>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</si>
  <si>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</si>
  <si>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</si>
  <si>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</si>
  <si>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</si>
  <si>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</si>
  <si>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</si>
  <si>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</si>
  <si>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</si>
  <si>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</si>
  <si>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</si>
  <si>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</si>
  <si>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</si>
  <si>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</si>
  <si>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</si>
  <si>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</si>
  <si>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</si>
  <si>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</si>
  <si>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</si>
  <si>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</si>
  <si>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</si>
  <si>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</si>
  <si>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</si>
  <si>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</si>
  <si>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</si>
  <si>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</si>
  <si>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2023 г.</t>
  </si>
  <si>
    <t>1.2 Аренда (Ростелеком, МТС, ТТК)</t>
  </si>
  <si>
    <t>августа</t>
  </si>
  <si>
    <t>за   июль-август  2023 г.</t>
  </si>
  <si>
    <t>01.07.2023г.</t>
  </si>
  <si>
    <t>ост.на 01.09</t>
  </si>
  <si>
    <t>смена вентиля д 20 (1шт)</t>
  </si>
  <si>
    <t>вентиль д 20</t>
  </si>
  <si>
    <t>1шт</t>
  </si>
  <si>
    <t>ремонт контейнерных баков</t>
  </si>
  <si>
    <t>материал для ремонта контейнерных баков</t>
  </si>
  <si>
    <t>смена ламп (4шт) п-д5</t>
  </si>
  <si>
    <t>лампа</t>
  </si>
  <si>
    <t>5шт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</si>
</sst>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2">
      <selection activeCell="C88" sqref="C88"/>
    </sheetView>
  </sheetViews>
  <sheetFormatPr defaultColWidth="9.00390625" defaultRowHeight="12.75"/>
  <cols>
    <col min="1" max="1" width="15.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7</v>
      </c>
      <c r="E2" s="57">
        <v>8</v>
      </c>
      <c r="K2" s="5" t="s">
        <v>133</v>
      </c>
    </row>
    <row r="3" spans="1:13" ht="12.75">
      <c r="A3" t="s">
        <v>85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132</v>
      </c>
      <c r="G5" s="8" t="s">
        <v>130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4">
        <f>L6*524.58*1.302</f>
        <v>0</v>
      </c>
    </row>
    <row r="7" spans="2:13" ht="12.75">
      <c r="B7" t="s">
        <v>88</v>
      </c>
      <c r="C7" s="1" t="s">
        <v>89</v>
      </c>
      <c r="D7" s="8">
        <v>24</v>
      </c>
      <c r="J7" s="14">
        <v>2</v>
      </c>
      <c r="K7" s="14" t="s">
        <v>42</v>
      </c>
      <c r="L7" s="14"/>
      <c r="M7" s="44">
        <f aca="true" t="shared" si="0" ref="M7:M19">L7*524.58*1.302</f>
        <v>0</v>
      </c>
    </row>
    <row r="8" spans="10:13" ht="12.75">
      <c r="J8" s="15"/>
      <c r="K8" s="15" t="s">
        <v>43</v>
      </c>
      <c r="L8" s="21"/>
      <c r="M8" s="44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0</v>
      </c>
      <c r="M11" s="44">
        <f t="shared" si="0"/>
        <v>0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44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3.74</v>
      </c>
      <c r="M13" s="44">
        <f t="shared" si="0"/>
        <v>2554.4318184000003</v>
      </c>
    </row>
    <row r="14" spans="1:13" ht="12.75">
      <c r="A14" t="s">
        <v>95</v>
      </c>
      <c r="J14" s="20">
        <v>5</v>
      </c>
      <c r="K14" s="19" t="s">
        <v>48</v>
      </c>
      <c r="L14" s="25">
        <v>2.61</v>
      </c>
      <c r="M14" s="44">
        <f t="shared" si="0"/>
        <v>1782.6382476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44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44">
        <f t="shared" si="0"/>
        <v>0</v>
      </c>
    </row>
    <row r="17" spans="5:13" ht="12.75">
      <c r="E17" t="s">
        <v>98</v>
      </c>
      <c r="J17" s="15" t="s">
        <v>52</v>
      </c>
      <c r="K17" s="26" t="s">
        <v>81</v>
      </c>
      <c r="L17" s="21">
        <v>12.5</v>
      </c>
      <c r="M17" s="44">
        <f t="shared" si="0"/>
        <v>8537.5395</v>
      </c>
    </row>
    <row r="18" spans="5:13" ht="12.75">
      <c r="E18" t="s">
        <v>99</v>
      </c>
      <c r="J18" s="15" t="s">
        <v>54</v>
      </c>
      <c r="K18" s="26" t="s">
        <v>53</v>
      </c>
      <c r="L18" s="21">
        <v>2.25</v>
      </c>
      <c r="M18" s="44">
        <f t="shared" si="0"/>
        <v>1536.7571100000002</v>
      </c>
    </row>
    <row r="19" spans="1:13" ht="12.75">
      <c r="A19" t="s">
        <v>100</v>
      </c>
      <c r="J19" s="16" t="s">
        <v>80</v>
      </c>
      <c r="K19" s="18" t="s">
        <v>55</v>
      </c>
      <c r="L19" s="23">
        <v>0.5</v>
      </c>
      <c r="M19" s="44">
        <f t="shared" si="0"/>
        <v>341.50158000000005</v>
      </c>
    </row>
    <row r="20" spans="1:13" ht="12.75">
      <c r="A20" t="s">
        <v>101</v>
      </c>
      <c r="J20" s="20"/>
      <c r="K20" s="27" t="s">
        <v>56</v>
      </c>
      <c r="L20" s="28">
        <f>SUM(L6:L19)</f>
        <v>21.6</v>
      </c>
      <c r="M20" s="33">
        <f>SUM(M6:M19)</f>
        <v>14752.868256000002</v>
      </c>
    </row>
    <row r="21" spans="1:11" ht="12.75">
      <c r="A21" t="s">
        <v>125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136</v>
      </c>
      <c r="L24" s="44">
        <v>0.81</v>
      </c>
      <c r="M24" s="44">
        <f aca="true" t="shared" si="1" ref="M24:M38">L24*524.58*1.302</f>
        <v>553.2325596000002</v>
      </c>
    </row>
    <row r="25" spans="1:13" ht="12.75">
      <c r="A25" t="s">
        <v>105</v>
      </c>
      <c r="J25" s="20">
        <v>2</v>
      </c>
      <c r="K25" s="20" t="s">
        <v>139</v>
      </c>
      <c r="L25" s="44">
        <v>0.2</v>
      </c>
      <c r="M25" s="44">
        <f t="shared" si="1"/>
        <v>136.60063200000002</v>
      </c>
    </row>
    <row r="26" spans="1:13" ht="12.75">
      <c r="A26" t="s">
        <v>106</v>
      </c>
      <c r="J26" s="20">
        <v>3</v>
      </c>
      <c r="K26" s="20" t="s">
        <v>141</v>
      </c>
      <c r="L26" s="44">
        <v>0.28</v>
      </c>
      <c r="M26" s="44">
        <f t="shared" si="1"/>
        <v>191.24088480000003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20"/>
      <c r="L27" s="44"/>
      <c r="M27" s="44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44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44">
        <f t="shared" si="1"/>
        <v>0</v>
      </c>
    </row>
    <row r="30" spans="10:13" ht="12.75">
      <c r="J30" s="20">
        <v>7</v>
      </c>
      <c r="K30" s="20"/>
      <c r="L30" s="25"/>
      <c r="M30" s="44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4">
        <f t="shared" si="1"/>
        <v>0</v>
      </c>
    </row>
    <row r="32" spans="10:13" ht="12.75">
      <c r="J32" s="20">
        <v>9</v>
      </c>
      <c r="K32" s="20"/>
      <c r="L32" s="44"/>
      <c r="M32" s="44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44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44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4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44">
        <f t="shared" si="1"/>
        <v>0</v>
      </c>
    </row>
    <row r="37" spans="10:13" ht="12.75">
      <c r="J37" s="20">
        <v>14</v>
      </c>
      <c r="K37" s="20"/>
      <c r="L37" s="25"/>
      <c r="M37" s="44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44">
        <f t="shared" si="1"/>
        <v>0</v>
      </c>
    </row>
    <row r="39" spans="10:13" ht="12.75">
      <c r="J39" s="20"/>
      <c r="K39" s="30" t="s">
        <v>56</v>
      </c>
      <c r="L39" s="28">
        <f>SUM(L24:L38)</f>
        <v>1.29</v>
      </c>
      <c r="M39" s="33">
        <f>SUM(M24:M38)</f>
        <v>881.0740764000002</v>
      </c>
    </row>
    <row r="40" spans="1:11" ht="12.75">
      <c r="A40" s="2" t="s">
        <v>6</v>
      </c>
      <c r="F40" s="11">
        <v>119158.68</v>
      </c>
      <c r="K40" s="1" t="s">
        <v>60</v>
      </c>
    </row>
    <row r="41" spans="1:13" ht="12.75">
      <c r="A41" t="s">
        <v>7</v>
      </c>
      <c r="F41" s="5">
        <v>126295.95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1.0598971891934352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131</v>
      </c>
      <c r="F43" s="5">
        <f>400+300+400</f>
        <v>1100</v>
      </c>
      <c r="J43" s="20">
        <v>1</v>
      </c>
      <c r="K43" s="20" t="s">
        <v>137</v>
      </c>
      <c r="L43" s="25" t="s">
        <v>138</v>
      </c>
      <c r="M43" s="25">
        <v>668.64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127395.95</v>
      </c>
      <c r="J44" s="20">
        <v>2</v>
      </c>
      <c r="K44" s="20" t="s">
        <v>140</v>
      </c>
      <c r="L44" s="25"/>
      <c r="M44" s="25">
        <v>506</v>
      </c>
    </row>
    <row r="45" spans="10:13" ht="12.75">
      <c r="J45" s="20">
        <v>3</v>
      </c>
      <c r="K45" s="20" t="s">
        <v>142</v>
      </c>
      <c r="L45" s="25" t="s">
        <v>143</v>
      </c>
      <c r="M45" s="25">
        <f>5*15.9</f>
        <v>79.5</v>
      </c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(8085+8084)*1.302</f>
        <v>21052.038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(3050+3050)*1.302</f>
        <v>7942.200000000001</v>
      </c>
      <c r="J50" s="20">
        <v>8</v>
      </c>
      <c r="K50" s="20"/>
      <c r="L50" s="25"/>
      <c r="M50" s="25"/>
    </row>
    <row r="51" spans="1:13" ht="12.75">
      <c r="A51" s="54" t="s">
        <v>82</v>
      </c>
      <c r="B51" s="51"/>
      <c r="C51" s="51"/>
      <c r="D51" s="51"/>
      <c r="E51" s="53">
        <v>0</v>
      </c>
      <c r="F51" s="52">
        <f>E51*E33</f>
        <v>0</v>
      </c>
      <c r="J51" s="20">
        <v>9</v>
      </c>
      <c r="K51" s="20"/>
      <c r="L51" s="25"/>
      <c r="M51" s="25"/>
    </row>
    <row r="52" spans="1:13" ht="12.75">
      <c r="A52" s="4" t="s">
        <v>32</v>
      </c>
      <c r="F52" s="32">
        <f>F49+F50+F51</f>
        <v>28994.238</v>
      </c>
      <c r="J52" s="20">
        <v>10</v>
      </c>
      <c r="K52" s="20"/>
      <c r="L52" s="25"/>
      <c r="M52" s="44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935.2</v>
      </c>
      <c r="C55" t="s">
        <v>13</v>
      </c>
      <c r="D55" s="11">
        <v>0</v>
      </c>
      <c r="E55" t="s">
        <v>14</v>
      </c>
      <c r="F55" s="11">
        <f>B55*D55</f>
        <v>0</v>
      </c>
      <c r="J55" s="20"/>
      <c r="K55" s="20"/>
      <c r="L55" s="31" t="s">
        <v>63</v>
      </c>
      <c r="M55" s="28">
        <f>SUM(M43:M54)</f>
        <v>1254.1399999999999</v>
      </c>
    </row>
    <row r="56" spans="1:6" ht="12.75">
      <c r="A56" s="4" t="s">
        <v>71</v>
      </c>
      <c r="B56" s="10"/>
      <c r="C56" s="10"/>
      <c r="F56" s="32">
        <f>SUM(F54:F55)</f>
        <v>0</v>
      </c>
    </row>
    <row r="57" spans="1:2" ht="12.75">
      <c r="A57" s="4" t="s">
        <v>17</v>
      </c>
      <c r="B57" s="4"/>
    </row>
    <row r="58" spans="1:6" ht="12.75">
      <c r="A58" t="s">
        <v>18</v>
      </c>
      <c r="C58" s="45">
        <v>1958853</v>
      </c>
      <c r="D58">
        <v>222433.7</v>
      </c>
      <c r="E58">
        <v>3422.5</v>
      </c>
      <c r="F58" s="34">
        <f>C58/D58*E58</f>
        <v>30140.101938240474</v>
      </c>
    </row>
    <row r="59" spans="1:6" ht="12.75">
      <c r="A59" t="s">
        <v>19</v>
      </c>
      <c r="F59" s="34">
        <f>M20</f>
        <v>14752.868256000002</v>
      </c>
    </row>
    <row r="60" spans="1:6" ht="12.75">
      <c r="A60" t="s">
        <v>20</v>
      </c>
      <c r="F60" s="11">
        <f>M39</f>
        <v>881.0740764000002</v>
      </c>
    </row>
    <row r="61" spans="1:6" ht="12.75">
      <c r="A61" t="s">
        <v>72</v>
      </c>
      <c r="F61" s="5">
        <f>0*600*1.302</f>
        <v>0</v>
      </c>
    </row>
    <row r="62" spans="1:6" ht="12.75">
      <c r="A62" t="s">
        <v>21</v>
      </c>
      <c r="F62" s="5">
        <f>M55</f>
        <v>1254.1399999999999</v>
      </c>
    </row>
    <row r="63" spans="1:13" ht="12.75">
      <c r="A63" t="s">
        <v>22</v>
      </c>
      <c r="F63" s="5"/>
      <c r="J63" s="45"/>
      <c r="K63" s="45"/>
      <c r="L63" s="45"/>
      <c r="M63" s="45"/>
    </row>
    <row r="64" spans="1:6" ht="12.75">
      <c r="A64" t="s">
        <v>23</v>
      </c>
      <c r="F64" s="5"/>
    </row>
    <row r="65" spans="2:6" ht="12.75">
      <c r="B65">
        <v>3422.5</v>
      </c>
      <c r="C65" t="s">
        <v>13</v>
      </c>
      <c r="D65" s="11">
        <v>1.2</v>
      </c>
      <c r="E65" t="s">
        <v>14</v>
      </c>
      <c r="F65" s="5">
        <f>B65*D65</f>
        <v>4107</v>
      </c>
    </row>
    <row r="66" spans="1:13" s="45" customFormat="1" ht="12.75">
      <c r="A66" s="51" t="s">
        <v>129</v>
      </c>
      <c r="B66" s="51"/>
      <c r="C66" s="51"/>
      <c r="D66" s="52"/>
      <c r="E66" s="51"/>
      <c r="F66" s="53">
        <v>0</v>
      </c>
      <c r="J66"/>
      <c r="K66"/>
      <c r="L66"/>
      <c r="M66"/>
    </row>
    <row r="67" spans="1:6" ht="12.75">
      <c r="A67" s="51" t="s">
        <v>83</v>
      </c>
      <c r="B67" s="51"/>
      <c r="C67" s="51"/>
      <c r="D67" s="52">
        <v>0</v>
      </c>
      <c r="E67" s="51"/>
      <c r="F67" s="53">
        <f>D67*E33</f>
        <v>0</v>
      </c>
    </row>
    <row r="68" spans="1:6" ht="12.75">
      <c r="A68" s="4" t="s">
        <v>70</v>
      </c>
      <c r="B68" s="10"/>
      <c r="C68" s="10"/>
      <c r="F68" s="32">
        <f>SUM(F58:F67)</f>
        <v>51135.18427064048</v>
      </c>
    </row>
    <row r="69" ht="12.75">
      <c r="A69" s="4" t="s">
        <v>24</v>
      </c>
    </row>
    <row r="70" spans="1:6" ht="12.75">
      <c r="A70" t="s">
        <v>25</v>
      </c>
      <c r="B70">
        <v>3422.5</v>
      </c>
      <c r="C70" t="s">
        <v>69</v>
      </c>
      <c r="D70" s="5">
        <v>0.49</v>
      </c>
      <c r="E70" t="s">
        <v>14</v>
      </c>
      <c r="F70" s="11">
        <f>B70*D70</f>
        <v>1677.0249999999999</v>
      </c>
    </row>
    <row r="71" spans="1:6" ht="12.75">
      <c r="A71" t="s">
        <v>26</v>
      </c>
      <c r="F71" s="5"/>
    </row>
    <row r="72" spans="1:6" ht="12.75">
      <c r="A72" s="7" t="s">
        <v>73</v>
      </c>
      <c r="F72" s="5"/>
    </row>
    <row r="73" spans="2:6" ht="12.75">
      <c r="B73">
        <v>3422.5</v>
      </c>
      <c r="C73" t="s">
        <v>13</v>
      </c>
      <c r="D73" s="11">
        <v>2.58</v>
      </c>
      <c r="E73" t="s">
        <v>14</v>
      </c>
      <c r="F73" s="11">
        <f>B73*D73</f>
        <v>8830.050000000001</v>
      </c>
    </row>
    <row r="74" spans="1:6" ht="12.75">
      <c r="A74" s="4" t="s">
        <v>27</v>
      </c>
      <c r="F74" s="32">
        <f>F70+F73</f>
        <v>10507.075</v>
      </c>
    </row>
    <row r="75" ht="12.75">
      <c r="A75" s="4" t="s">
        <v>28</v>
      </c>
    </row>
    <row r="76" spans="1:6" ht="12.75">
      <c r="A76" s="7" t="s">
        <v>29</v>
      </c>
      <c r="B76" s="7"/>
      <c r="C76" s="7"/>
      <c r="D76" s="7"/>
      <c r="E76" s="7"/>
      <c r="F76" s="7"/>
    </row>
    <row r="77" spans="2:6" ht="12.75">
      <c r="B77">
        <v>3422.5</v>
      </c>
      <c r="C77" t="s">
        <v>13</v>
      </c>
      <c r="D77" s="11">
        <v>5.68</v>
      </c>
      <c r="E77" t="s">
        <v>14</v>
      </c>
      <c r="F77" s="5">
        <f>B77*D77</f>
        <v>19439.8</v>
      </c>
    </row>
    <row r="78" spans="1:6" ht="12.75">
      <c r="A78" s="4" t="s">
        <v>30</v>
      </c>
      <c r="F78" s="32">
        <f>SUM(F77)</f>
        <v>19439.8</v>
      </c>
    </row>
    <row r="79" spans="1:6" ht="12.75">
      <c r="A79" s="55" t="s">
        <v>77</v>
      </c>
      <c r="B79" s="51"/>
      <c r="C79" s="51"/>
      <c r="D79" s="53">
        <v>0</v>
      </c>
      <c r="E79" s="51"/>
      <c r="F79" s="56">
        <f>D79*E33</f>
        <v>0</v>
      </c>
    </row>
    <row r="80" spans="1:6" ht="12.75">
      <c r="A80" s="1" t="s">
        <v>31</v>
      </c>
      <c r="B80" s="1"/>
      <c r="F80" s="32">
        <f>F52+F56+F68+F74+F78+F79</f>
        <v>110076.29727064048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6384.425241697148</v>
      </c>
      <c r="I81" s="7"/>
    </row>
    <row r="82" spans="1:9" ht="12.75">
      <c r="A82" s="1"/>
      <c r="B82" s="35" t="s">
        <v>126</v>
      </c>
      <c r="C82" s="35"/>
      <c r="D82" s="1"/>
      <c r="E82" s="49"/>
      <c r="F82" s="50">
        <f>5925.76+0</f>
        <v>5925.76</v>
      </c>
      <c r="I82" s="7"/>
    </row>
    <row r="83" spans="1:9" ht="12.75">
      <c r="A83" s="1"/>
      <c r="B83" s="35" t="s">
        <v>127</v>
      </c>
      <c r="C83" s="35"/>
      <c r="D83" s="1"/>
      <c r="E83" s="49"/>
      <c r="F83" s="50">
        <f>688.17+688.17</f>
        <v>1376.34</v>
      </c>
      <c r="I83" s="7"/>
    </row>
    <row r="84" spans="1:9" ht="12.75">
      <c r="A84" s="1"/>
      <c r="B84" s="35" t="s">
        <v>128</v>
      </c>
      <c r="C84" s="35"/>
      <c r="D84" s="1"/>
      <c r="E84" s="49"/>
      <c r="F84" s="50">
        <f>3054.64+3054.64</f>
        <v>6109.28</v>
      </c>
      <c r="I84" s="7"/>
    </row>
    <row r="85" spans="1:6" ht="15">
      <c r="A85" s="12" t="s">
        <v>33</v>
      </c>
      <c r="B85" s="12"/>
      <c r="C85" s="12"/>
      <c r="D85" s="12"/>
      <c r="E85" s="12"/>
      <c r="F85" s="41">
        <f>F80+F81+F82+F83+F84</f>
        <v>129872.10251233762</v>
      </c>
    </row>
    <row r="86" spans="2:6" ht="12.75">
      <c r="B86" s="36" t="s">
        <v>65</v>
      </c>
      <c r="C86" s="37" t="s">
        <v>66</v>
      </c>
      <c r="D86" s="22" t="s">
        <v>67</v>
      </c>
      <c r="E86" s="22" t="s">
        <v>68</v>
      </c>
      <c r="F86" s="40" t="s">
        <v>135</v>
      </c>
    </row>
    <row r="87" spans="1:6" ht="12.75">
      <c r="A87" s="13"/>
      <c r="B87" s="38">
        <v>45108</v>
      </c>
      <c r="C87" s="39">
        <v>-264717</v>
      </c>
      <c r="D87" s="42">
        <f>F44</f>
        <v>127395.95</v>
      </c>
      <c r="E87" s="42">
        <f>F85</f>
        <v>129872.10251233762</v>
      </c>
      <c r="F87" s="43">
        <f>C87+D87-E87</f>
        <v>-267193.1525123376</v>
      </c>
    </row>
    <row r="89" spans="1:6" ht="13.5" thickBot="1">
      <c r="A89" t="s">
        <v>110</v>
      </c>
      <c r="C89" s="47" t="s">
        <v>134</v>
      </c>
      <c r="D89" s="8" t="s">
        <v>111</v>
      </c>
      <c r="E89" s="47">
        <v>45169</v>
      </c>
      <c r="F89" t="s">
        <v>112</v>
      </c>
    </row>
    <row r="90" spans="1:7" ht="13.5" thickBot="1">
      <c r="A90" t="s">
        <v>113</v>
      </c>
      <c r="F90" s="48">
        <f>E87</f>
        <v>129872.10251233762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2023-01-12T16:42:15Z</cp:lastPrinted>
  <dcterms:created xsi:type="dcterms:W3CDTF">2008-08-18T07:30:19Z</dcterms:created>
  <dcterms:modified xsi:type="dcterms:W3CDTF">2023-11-28T06:35:19Z</dcterms:modified>
  <cp:category/>
  <cp:version/>
  <cp:contentType/>
  <cp:contentStatus/>
</cp:coreProperties>
</file>