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5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<sst xmlns="http://schemas.openxmlformats.org/spreadsheetml/2006/main" count="189" uniqueCount="162">
  <si>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</si>
  <si>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</si>
  <si>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</si>
  <si>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</si>
  <si>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</si>
  <si>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</si>
  <si>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</si>
  <si>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</si>
  <si>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</si>
  <si>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</si>
  <si>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</si>
  <si>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</si>
  <si>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</si>
  <si>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</si>
  <si>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</si>
  <si>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</si>
  <si>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</si>
  <si>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</si>
  <si>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</si>
  <si>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</si>
  <si>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</si>
  <si>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</si>
  <si>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</si>
  <si>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</si>
  <si>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</si>
  <si>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</si>
  <si>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</si>
  <si>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</si>
  <si>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</si>
  <si>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</si>
  <si>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</si>
  <si>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</si>
  <si>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</si>
  <si>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</si>
  <si>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</si>
  <si>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</si>
  <si>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</si>
  <si>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</si>
  <si>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</si>
  <si>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</si>
  <si>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</si>
  <si>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</si>
  <si>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</si>
  <si>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</si>
  <si>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</si>
  <si>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</si>
  <si>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</si>
  <si>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</si>
  <si>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</si>
  <si>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</si>
  <si>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</si>
  <si>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</si>
  <si>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</si>
  <si>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</si>
  <si>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</si>
  <si>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</si>
  <si>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</si>
  <si>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</si>
  <si>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</si>
  <si>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</si>
  <si>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</si>
  <si>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</si>
  <si>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</si>
  <si>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</si>
  <si>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</si>
  <si>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</si>
  <si>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</si>
  <si>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</si>
  <si>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</si>
  <si>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</si>
  <si>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</si>
  <si>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</si>
  <si>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</si>
  <si>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</si>
  <si>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</si>
  <si>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</si>
  <si>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</si>
  <si>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</si>
  <si>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</si>
  <si>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</si>
  <si>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</si>
  <si>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</si>
  <si>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</si>
  <si>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</si>
  <si>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</si>
  <si>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</si>
  <si>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</si>
  <si>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</si>
  <si>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</si>
  <si>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</si>
  <si>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</si>
  <si>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</si>
  <si>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</si>
  <si>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</si>
  <si>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</si>
  <si>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</si>
  <si>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</si>
  <si>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</si>
  <si>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</si>
  <si>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</si>
  <si>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</si>
  <si>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</si>
  <si>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</si>
  <si>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</si>
  <si>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</si>
  <si>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</si>
  <si>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</si>
  <si>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</si>
  <si>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</si>
  <si>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</si>
  <si>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</si>
  <si>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</si>
  <si>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</si>
  <si>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</si>
  <si>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</si>
  <si>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</si>
  <si>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</si>
  <si>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</si>
  <si>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</si>
  <si>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</si>
  <si>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</si>
  <si>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</si>
  <si>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</si>
  <si>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</si>
  <si>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</si>
  <si>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</si>
  <si>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</si>
  <si>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</si>
  <si>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</si>
  <si>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</si>
  <si>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Гор.газ(техобслуживание и ремонт)</t>
  </si>
  <si>
    <t>2023 г.</t>
  </si>
  <si>
    <t>1.2 Аренда (Ростелеком, МТС, ТТК, Видикон)</t>
  </si>
  <si>
    <t>октября</t>
  </si>
  <si>
    <t>за   сентябрь-октябрь  2023 г.</t>
  </si>
  <si>
    <t>01.09.2023г.</t>
  </si>
  <si>
    <t>ост.на 01.11</t>
  </si>
  <si>
    <t>спец.техника</t>
  </si>
  <si>
    <t>вышка (март-апрель)</t>
  </si>
  <si>
    <t xml:space="preserve">смена ламп (1шт) </t>
  </si>
  <si>
    <t>лампа</t>
  </si>
  <si>
    <t>1шт</t>
  </si>
  <si>
    <t>смена светильника (1шт) п-д4</t>
  </si>
  <si>
    <t>светильник</t>
  </si>
  <si>
    <t>смена труб д 57 (6мп) т.п.</t>
  </si>
  <si>
    <t>труба д 57</t>
  </si>
  <si>
    <t>6мп</t>
  </si>
  <si>
    <t>электроды</t>
  </si>
  <si>
    <t>1кг</t>
  </si>
  <si>
    <t>смена труб д 25 на п.пр. (4мп) кв.24</t>
  </si>
  <si>
    <t>труба д 25</t>
  </si>
  <si>
    <t>4мп</t>
  </si>
  <si>
    <t>тройник 25</t>
  </si>
  <si>
    <t>6шт</t>
  </si>
  <si>
    <t>муфта паечная 25</t>
  </si>
  <si>
    <t>переход 25/20</t>
  </si>
  <si>
    <t>2шт</t>
  </si>
  <si>
    <t>американка 25</t>
  </si>
  <si>
    <t>ремонт по договору</t>
  </si>
  <si>
    <t>мастика</t>
  </si>
  <si>
    <t>3шт</t>
  </si>
  <si>
    <t>пена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</si>
</sst>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5" sqref="M5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E1" s="58">
        <v>10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3">
        <f>L6*524.58*1.302</f>
        <v>0</v>
      </c>
    </row>
    <row r="7" spans="10:13" ht="12.75">
      <c r="J7" s="14">
        <v>2</v>
      </c>
      <c r="K7" s="14" t="s">
        <v>44</v>
      </c>
      <c r="L7" s="14"/>
      <c r="M7" s="33">
        <f aca="true" t="shared" si="0" ref="M7:M19">L7*524.58*1.302</f>
        <v>0</v>
      </c>
    </row>
    <row r="8" spans="1:13" ht="12.75">
      <c r="A8" t="s">
        <v>90</v>
      </c>
      <c r="J8" s="15"/>
      <c r="K8" s="15" t="s">
        <v>45</v>
      </c>
      <c r="L8" s="21"/>
      <c r="M8" s="33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3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3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3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3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3">
        <f t="shared" si="0"/>
        <v>2540.7717552000004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3">
        <f t="shared" si="0"/>
        <v>5552.815690800001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3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3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3">
        <f t="shared" si="0"/>
        <v>8537.5395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3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3">
        <f t="shared" si="0"/>
        <v>341.50158000000005</v>
      </c>
    </row>
    <row r="20" spans="1:13" ht="12.75">
      <c r="A20" t="s">
        <v>126</v>
      </c>
      <c r="J20" s="20"/>
      <c r="K20" s="27" t="s">
        <v>58</v>
      </c>
      <c r="L20" s="28">
        <f>SUM(L6:L19)</f>
        <v>27.1</v>
      </c>
      <c r="M20" s="32">
        <f>SUM(M6:M19)</f>
        <v>18509.385636000003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139</v>
      </c>
      <c r="L24" s="33">
        <v>0.071</v>
      </c>
      <c r="M24" s="33">
        <f aca="true" t="shared" si="1" ref="M24:M37">L24*524.58*1.302</f>
        <v>48.49322436</v>
      </c>
    </row>
    <row r="25" spans="1:13" ht="12.75">
      <c r="A25" t="s">
        <v>106</v>
      </c>
      <c r="J25" s="20">
        <v>2</v>
      </c>
      <c r="K25" s="20" t="s">
        <v>142</v>
      </c>
      <c r="L25" s="33">
        <v>0.89</v>
      </c>
      <c r="M25" s="33">
        <f t="shared" si="1"/>
        <v>607.8728124</v>
      </c>
    </row>
    <row r="26" spans="1:13" ht="12.75">
      <c r="A26" t="s">
        <v>107</v>
      </c>
      <c r="J26" s="20">
        <v>3</v>
      </c>
      <c r="K26" s="20" t="s">
        <v>144</v>
      </c>
      <c r="L26" s="44">
        <f>0.06*134.9</f>
        <v>8.094</v>
      </c>
      <c r="M26" s="33">
        <f t="shared" si="1"/>
        <v>5528.227577040001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149</v>
      </c>
      <c r="L27" s="33">
        <f>0.04*184.3</f>
        <v>7.372000000000001</v>
      </c>
      <c r="M27" s="33">
        <f t="shared" si="1"/>
        <v>5035.099295520001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158</v>
      </c>
      <c r="L28" s="33"/>
      <c r="M28" s="33">
        <v>27250</v>
      </c>
    </row>
    <row r="29" spans="10:13" ht="12.75">
      <c r="J29" s="20">
        <v>6</v>
      </c>
      <c r="K29" s="20"/>
      <c r="L29" s="33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3"/>
      <c r="M30" s="33">
        <f t="shared" si="1"/>
        <v>0</v>
      </c>
    </row>
    <row r="31" spans="10:13" ht="12.75">
      <c r="J31" s="20">
        <v>8</v>
      </c>
      <c r="K31" s="20"/>
      <c r="L31" s="33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4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3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3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3"/>
      <c r="M35" s="33">
        <f t="shared" si="1"/>
        <v>0</v>
      </c>
    </row>
    <row r="36" spans="10:13" ht="12.75">
      <c r="J36" s="20">
        <v>13</v>
      </c>
      <c r="K36" s="20"/>
      <c r="L36" s="33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3"/>
      <c r="M37" s="33">
        <f t="shared" si="1"/>
        <v>0</v>
      </c>
    </row>
    <row r="38" spans="10:13" ht="12.75">
      <c r="J38" s="20"/>
      <c r="K38" s="29" t="s">
        <v>58</v>
      </c>
      <c r="L38" s="32">
        <f>SUM(L24:L37)</f>
        <v>16.427</v>
      </c>
      <c r="M38" s="32">
        <f>SUM(M24:M37)</f>
        <v>38469.69290932</v>
      </c>
    </row>
    <row r="39" spans="1:11" ht="12.75">
      <c r="A39" s="2" t="s">
        <v>6</v>
      </c>
      <c r="F39" s="11">
        <v>119479.76</v>
      </c>
      <c r="K39" s="1" t="s">
        <v>62</v>
      </c>
    </row>
    <row r="40" spans="1:13" ht="12.75">
      <c r="A40" t="s">
        <v>7</v>
      </c>
      <c r="F40" s="5">
        <v>104840.91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0.8774784114062499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132</v>
      </c>
      <c r="F42" s="5">
        <f>400+300+400+114.13</f>
        <v>1214.13</v>
      </c>
      <c r="J42" s="20">
        <v>1</v>
      </c>
      <c r="K42" s="20" t="s">
        <v>137</v>
      </c>
      <c r="L42" s="25"/>
      <c r="M42" s="33">
        <f>3*1900</f>
        <v>5700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106055.04000000001</v>
      </c>
      <c r="J43" s="20">
        <v>2</v>
      </c>
      <c r="K43" s="20" t="s">
        <v>138</v>
      </c>
      <c r="L43" s="25"/>
      <c r="M43" s="25">
        <f>2*1696</f>
        <v>3392</v>
      </c>
    </row>
    <row r="44" spans="10:13" ht="12.75">
      <c r="J44" s="20">
        <v>3</v>
      </c>
      <c r="K44" s="20" t="s">
        <v>140</v>
      </c>
      <c r="L44" s="25" t="s">
        <v>141</v>
      </c>
      <c r="M44" s="33">
        <v>15.9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141</v>
      </c>
      <c r="M45" s="25">
        <v>244.1</v>
      </c>
    </row>
    <row r="46" spans="10:13" ht="12.75">
      <c r="J46" s="20">
        <v>5</v>
      </c>
      <c r="K46" s="20" t="s">
        <v>145</v>
      </c>
      <c r="L46" s="25" t="s">
        <v>146</v>
      </c>
      <c r="M46" s="33">
        <f>31.38*58.7</f>
        <v>1842.006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148</v>
      </c>
      <c r="M47" s="25">
        <v>2000</v>
      </c>
    </row>
    <row r="48" spans="1:13" ht="12.75">
      <c r="A48" t="s">
        <v>12</v>
      </c>
      <c r="F48" s="11">
        <f>(8097+8355)*1.302</f>
        <v>21420.504</v>
      </c>
      <c r="J48" s="20">
        <v>7</v>
      </c>
      <c r="K48" s="20" t="s">
        <v>150</v>
      </c>
      <c r="L48" s="25" t="s">
        <v>151</v>
      </c>
      <c r="M48" s="25">
        <f>4*143.34</f>
        <v>573.36</v>
      </c>
    </row>
    <row r="49" spans="1:13" ht="12.75">
      <c r="A49" s="6" t="s">
        <v>15</v>
      </c>
      <c r="F49" s="11">
        <f>(3050+3050)*1.302</f>
        <v>7942.200000000001</v>
      </c>
      <c r="J49" s="20">
        <v>8</v>
      </c>
      <c r="K49" s="20" t="s">
        <v>152</v>
      </c>
      <c r="L49" s="25" t="s">
        <v>153</v>
      </c>
      <c r="M49" s="25">
        <f>6*12.59</f>
        <v>75.53999999999999</v>
      </c>
    </row>
    <row r="50" spans="1:13" ht="12.75">
      <c r="A50" s="54" t="s">
        <v>82</v>
      </c>
      <c r="B50" s="45"/>
      <c r="C50" s="45"/>
      <c r="D50" s="45"/>
      <c r="E50" s="55">
        <v>0</v>
      </c>
      <c r="F50" s="46">
        <f>E50*E32</f>
        <v>0</v>
      </c>
      <c r="J50" s="20">
        <v>9</v>
      </c>
      <c r="K50" s="20" t="s">
        <v>154</v>
      </c>
      <c r="L50" s="25" t="s">
        <v>141</v>
      </c>
      <c r="M50" s="25">
        <v>7.94</v>
      </c>
    </row>
    <row r="51" spans="1:13" ht="12.75">
      <c r="A51" s="4" t="s">
        <v>34</v>
      </c>
      <c r="F51" s="31">
        <f>F48+F49+F50</f>
        <v>29362.704</v>
      </c>
      <c r="J51" s="20">
        <v>10</v>
      </c>
      <c r="K51" s="20" t="s">
        <v>155</v>
      </c>
      <c r="L51" s="25" t="s">
        <v>156</v>
      </c>
      <c r="M51" s="25">
        <f>2*6.55</f>
        <v>13.1</v>
      </c>
    </row>
    <row r="52" spans="1:13" ht="12.75">
      <c r="A52" s="4" t="s">
        <v>16</v>
      </c>
      <c r="J52" s="20">
        <v>11</v>
      </c>
      <c r="K52" s="20" t="s">
        <v>157</v>
      </c>
      <c r="L52" s="25" t="s">
        <v>156</v>
      </c>
      <c r="M52" s="25">
        <f>2*216.48</f>
        <v>432.96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 t="s">
        <v>159</v>
      </c>
      <c r="L53" s="25" t="s">
        <v>160</v>
      </c>
      <c r="M53" s="25">
        <f>3*4182.9</f>
        <v>12548.699999999999</v>
      </c>
    </row>
    <row r="54" spans="1:13" ht="12.75">
      <c r="A54" t="s">
        <v>78</v>
      </c>
      <c r="B54">
        <v>1287</v>
      </c>
      <c r="C54" t="s">
        <v>13</v>
      </c>
      <c r="D54" s="5">
        <v>0.6</v>
      </c>
      <c r="E54" t="s">
        <v>14</v>
      </c>
      <c r="F54" s="11">
        <f>B54*D54</f>
        <v>772.1999999999999</v>
      </c>
      <c r="J54" s="20">
        <v>13</v>
      </c>
      <c r="K54" s="20" t="s">
        <v>161</v>
      </c>
      <c r="L54" s="25" t="s">
        <v>156</v>
      </c>
      <c r="M54" s="25">
        <f>2*505.64</f>
        <v>1011.28</v>
      </c>
    </row>
    <row r="55" spans="1:13" ht="12.75">
      <c r="A55" s="4" t="s">
        <v>17</v>
      </c>
      <c r="B55" s="10"/>
      <c r="C55" s="10"/>
      <c r="F55" s="31">
        <f>SUM(F53:F54)</f>
        <v>772.1999999999999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1958853</v>
      </c>
      <c r="D57">
        <v>222433.7</v>
      </c>
      <c r="E57">
        <v>3465.6</v>
      </c>
      <c r="F57" s="34">
        <f>C57/D57*E57</f>
        <v>30519.660270903194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18509.385636000003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38469.69290932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27856.886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0.81</v>
      </c>
      <c r="E64" t="s">
        <v>14</v>
      </c>
      <c r="F64" s="11">
        <f>B64*D64</f>
        <v>2807.136</v>
      </c>
      <c r="J64" s="20">
        <v>23</v>
      </c>
      <c r="K64" s="20"/>
      <c r="L64" s="25"/>
      <c r="M64" s="25"/>
    </row>
    <row r="65" spans="1:13" ht="12.75">
      <c r="A65" s="59" t="s">
        <v>130</v>
      </c>
      <c r="B65" s="59"/>
      <c r="C65" s="59"/>
      <c r="D65" s="60"/>
      <c r="E65" s="59"/>
      <c r="F65" s="60">
        <v>10401.6</v>
      </c>
      <c r="J65" s="20">
        <v>24</v>
      </c>
      <c r="K65" s="20"/>
      <c r="L65" s="25"/>
      <c r="M65" s="25"/>
    </row>
    <row r="66" spans="1:13" ht="12.75">
      <c r="A66" s="45" t="s">
        <v>83</v>
      </c>
      <c r="B66" s="45"/>
      <c r="C66" s="45"/>
      <c r="D66" s="46">
        <v>0</v>
      </c>
      <c r="E66" s="45"/>
      <c r="F66" s="46">
        <f>D66*E32</f>
        <v>0</v>
      </c>
      <c r="J66" s="20"/>
      <c r="K66" s="20"/>
      <c r="L66" s="30" t="s">
        <v>65</v>
      </c>
      <c r="M66" s="32">
        <f>SUM(M42:M65)</f>
        <v>27856.886</v>
      </c>
    </row>
    <row r="67" spans="1:6" ht="12.75">
      <c r="A67" s="4" t="s">
        <v>25</v>
      </c>
      <c r="B67" s="10"/>
      <c r="C67" s="10"/>
      <c r="F67" s="31">
        <f>SUM(F57:F66)</f>
        <v>129345.5608162232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0.49</v>
      </c>
      <c r="E69" t="s">
        <v>14</v>
      </c>
      <c r="F69" s="11">
        <f>B69*D69</f>
        <v>1698.144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2.86</v>
      </c>
      <c r="E72" t="s">
        <v>14</v>
      </c>
      <c r="F72" s="11">
        <f>B72*D72</f>
        <v>9911.616</v>
      </c>
    </row>
    <row r="73" spans="1:6" ht="12.75">
      <c r="A73" s="4" t="s">
        <v>29</v>
      </c>
      <c r="F73" s="31">
        <f>F69+F72</f>
        <v>11609.76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5.44</v>
      </c>
      <c r="E76" t="s">
        <v>14</v>
      </c>
      <c r="F76" s="11">
        <f>B76*D76</f>
        <v>18852.864</v>
      </c>
    </row>
    <row r="77" spans="1:6" ht="12.75">
      <c r="A77" s="4" t="s">
        <v>32</v>
      </c>
      <c r="F77" s="31">
        <f>SUM(F76)</f>
        <v>18852.864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33</v>
      </c>
      <c r="B79" s="1"/>
      <c r="F79" s="43">
        <f>F51+F55+F67+F73+F77+F78</f>
        <v>189943.0888162232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1">
        <f>F79*5.8%</f>
        <v>11016.699151340945</v>
      </c>
    </row>
    <row r="81" spans="1:6" ht="12.75">
      <c r="A81" s="1"/>
      <c r="B81" s="36" t="s">
        <v>127</v>
      </c>
      <c r="C81" s="36"/>
      <c r="D81" s="1"/>
      <c r="E81" s="51"/>
      <c r="F81" s="52">
        <f>5424.24+1050</f>
        <v>6474.24</v>
      </c>
    </row>
    <row r="82" spans="1:6" ht="12.75">
      <c r="A82" s="1"/>
      <c r="B82" s="36" t="s">
        <v>128</v>
      </c>
      <c r="C82" s="36"/>
      <c r="D82" s="1"/>
      <c r="E82" s="51"/>
      <c r="F82" s="52">
        <f>452.1+248.05</f>
        <v>700.1500000000001</v>
      </c>
    </row>
    <row r="83" spans="1:6" ht="12.75">
      <c r="A83" s="1"/>
      <c r="B83" s="36" t="s">
        <v>129</v>
      </c>
      <c r="C83" s="36"/>
      <c r="D83" s="1"/>
      <c r="E83" s="51"/>
      <c r="F83" s="52">
        <f>2645.54+1445.5</f>
        <v>4091.04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212225.21796756412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53" t="s">
        <v>136</v>
      </c>
    </row>
    <row r="86" spans="1:6" ht="12.75">
      <c r="A86" s="13"/>
      <c r="B86" s="39">
        <v>45536</v>
      </c>
      <c r="C86" s="40">
        <v>-1317962</v>
      </c>
      <c r="D86" s="41">
        <f>F43</f>
        <v>106055.04000000001</v>
      </c>
      <c r="E86" s="41">
        <f>F84</f>
        <v>212225.21796756412</v>
      </c>
      <c r="F86" s="42">
        <f>C86+D86-E86</f>
        <v>-1424132.1779675642</v>
      </c>
    </row>
    <row r="88" spans="1:6" ht="13.5" thickBot="1">
      <c r="A88" t="s">
        <v>111</v>
      </c>
      <c r="C88" s="48" t="s">
        <v>135</v>
      </c>
      <c r="D88" s="8" t="s">
        <v>112</v>
      </c>
      <c r="E88" s="48">
        <v>45230</v>
      </c>
      <c r="F88" t="s">
        <v>113</v>
      </c>
    </row>
    <row r="89" spans="1:7" ht="13.5" thickBot="1">
      <c r="A89" t="s">
        <v>114</v>
      </c>
      <c r="F89" s="49">
        <f>E86</f>
        <v>212225.21796756412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2023-06-18T05:57:46Z</cp:lastPrinted>
  <dcterms:created xsi:type="dcterms:W3CDTF">2008-08-18T07:30:19Z</dcterms:created>
  <dcterms:modified xsi:type="dcterms:W3CDTF">2024-01-19T08:16:50Z</dcterms:modified>
  <cp:category/>
  <cp:version/>
  <cp:contentType/>
  <cp:contentStatus/>
</cp:coreProperties>
</file>