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июль-август</t>
        </r>
      </text>
    </comment>
  </commentList>
</comments>
</file>

<file path=xl/sharedStrings.xml><?xml version="1.0" encoding="utf-8"?>
<sst xmlns="http://schemas.openxmlformats.org/spreadsheetml/2006/main" count="180" uniqueCount="156">
  <si>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</si>
  <si>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</si>
  <si>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</si>
  <si>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</si>
  <si>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</si>
  <si>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</si>
  <si>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</si>
  <si>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</si>
  <si>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</si>
  <si>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</si>
  <si>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</si>
  <si>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</si>
  <si>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</si>
  <si>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</si>
  <si>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</si>
  <si>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</si>
  <si>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</si>
  <si>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</si>
  <si>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</si>
  <si>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</si>
  <si>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</si>
  <si>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</si>
  <si>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</si>
  <si>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</si>
  <si>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</si>
  <si>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</si>
  <si>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</si>
  <si>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</si>
  <si>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</si>
  <si>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</si>
  <si>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</si>
  <si>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</si>
  <si>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</si>
  <si>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</si>
  <si>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</si>
  <si>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</si>
  <si>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</si>
  <si>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</si>
  <si>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</si>
  <si>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</si>
  <si>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</si>
  <si>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</si>
  <si>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</si>
  <si>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</si>
  <si>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</si>
  <si>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</si>
  <si>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</si>
  <si>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</si>
  <si>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</si>
  <si>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</si>
  <si>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</si>
  <si>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</si>
  <si>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</si>
  <si>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</si>
  <si>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</si>
  <si>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</si>
  <si>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</si>
  <si>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</si>
  <si>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</si>
  <si>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</si>
  <si>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</si>
  <si>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</si>
  <si>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</si>
  <si>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</si>
  <si>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</si>
  <si>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</si>
  <si>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</si>
  <si>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</si>
  <si>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</si>
  <si>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</si>
  <si>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</si>
  <si>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</si>
  <si>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</si>
  <si>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</si>
  <si>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</si>
  <si>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</si>
  <si>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</si>
  <si>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</si>
  <si>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</si>
  <si>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</si>
  <si>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</si>
  <si>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</si>
  <si>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</si>
  <si>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</si>
  <si>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</si>
  <si>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</si>
  <si>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</si>
  <si>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</si>
  <si>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</si>
  <si>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</si>
  <si>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</si>
  <si>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</si>
  <si>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</si>
  <si>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</si>
  <si>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</si>
  <si>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</si>
  <si>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</si>
  <si>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</si>
  <si>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</si>
  <si>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</si>
  <si>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</si>
  <si>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</si>
  <si>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</si>
  <si>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</si>
  <si>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</si>
  <si>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</si>
  <si>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</si>
  <si>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</si>
  <si>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</si>
  <si>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</si>
  <si>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</si>
  <si>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</si>
  <si>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</si>
  <si>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</si>
  <si>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</si>
  <si>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</si>
  <si>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</si>
  <si>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</si>
  <si>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</si>
  <si>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</si>
  <si>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</si>
  <si>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</si>
  <si>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</si>
  <si>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</si>
  <si>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</si>
  <si>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</si>
  <si>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</si>
  <si>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</si>
  <si>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</si>
  <si>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</si>
  <si>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</si>
  <si>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2023 г.</t>
  </si>
  <si>
    <r>
      <t>1.2 Арендаторы (</t>
    </r>
    <r>
      <rPr>
        <sz val="8"/>
        <rFont val="Arial Cyr"/>
        <family val="0"/>
      </rPr>
      <t>Военторг, Ростелеком, МТС, ТТК, ЭР-Телеком,Видикон)</t>
    </r>
  </si>
  <si>
    <t>октября</t>
  </si>
  <si>
    <t>за   сентябрь-октябрь  2023 г.</t>
  </si>
  <si>
    <t>01.09.2023г.</t>
  </si>
  <si>
    <t>ост.на 01.11</t>
  </si>
  <si>
    <t>смена труб д 20 п.пр.(1мп) кв.16</t>
  </si>
  <si>
    <t>труба д 20 п.пр.</t>
  </si>
  <si>
    <t>1мп</t>
  </si>
  <si>
    <t>муфта паечная 20</t>
  </si>
  <si>
    <t>2шт</t>
  </si>
  <si>
    <t>4шт</t>
  </si>
  <si>
    <t>уголок 20</t>
  </si>
  <si>
    <t xml:space="preserve">смена ламп (1шт) </t>
  </si>
  <si>
    <t>лампа</t>
  </si>
  <si>
    <t>1шт</t>
  </si>
  <si>
    <t>смена труб д. 76 (6мп) т.п.</t>
  </si>
  <si>
    <t>труба д 76</t>
  </si>
  <si>
    <t>6мп</t>
  </si>
  <si>
    <t>отвод 76</t>
  </si>
  <si>
    <t>электроды</t>
  </si>
  <si>
    <t>2кг</t>
  </si>
  <si>
    <t>ремонт отмостки (1м2)</t>
  </si>
  <si>
    <t>асфальт</t>
  </si>
  <si>
    <t>0,5м2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</si>
</sst>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E1" s="57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43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44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4">
        <f t="shared" si="0"/>
        <v>2595.4120080000002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4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4">
        <f t="shared" si="0"/>
        <v>1297.7060040000001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57</v>
      </c>
      <c r="L20" s="28">
        <f>SUM(L6:L19)</f>
        <v>8.45</v>
      </c>
      <c r="M20" s="32">
        <f>SUM(M6:M19)</f>
        <v>5771.3767020000005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4">
        <f>0.01*224.9</f>
        <v>2.249</v>
      </c>
      <c r="M24" s="44">
        <f>L24*524.58*1.302</f>
        <v>1536.07410684</v>
      </c>
    </row>
    <row r="25" spans="1:13" ht="12.75">
      <c r="A25" t="s">
        <v>106</v>
      </c>
      <c r="J25" s="20">
        <v>2</v>
      </c>
      <c r="K25" s="20" t="s">
        <v>144</v>
      </c>
      <c r="L25" s="25">
        <v>0.071</v>
      </c>
      <c r="M25" s="44">
        <f>L25*524.58*1.302</f>
        <v>48.49322436</v>
      </c>
    </row>
    <row r="26" spans="1:13" ht="12.75">
      <c r="A26" t="s">
        <v>107</v>
      </c>
      <c r="J26" s="20">
        <v>3</v>
      </c>
      <c r="K26" s="20" t="s">
        <v>147</v>
      </c>
      <c r="L26" s="44">
        <f>0.06*174.8</f>
        <v>10.488</v>
      </c>
      <c r="M26" s="44">
        <f>L26*524.58*1.302</f>
        <v>7163.33714208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0">
        <v>4</v>
      </c>
      <c r="K27" s="20" t="s">
        <v>153</v>
      </c>
      <c r="L27" s="25">
        <v>0.63</v>
      </c>
      <c r="M27" s="44">
        <f>L27*524.58*1.302</f>
        <v>430.29199080000006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4"/>
    </row>
    <row r="29" spans="10:13" ht="12.75">
      <c r="J29" s="20">
        <v>6</v>
      </c>
      <c r="K29" s="20"/>
      <c r="L29" s="25"/>
      <c r="M29" s="44"/>
    </row>
    <row r="30" spans="2:13" ht="12.75">
      <c r="B30" t="s">
        <v>0</v>
      </c>
      <c r="J30" s="20">
        <v>7</v>
      </c>
      <c r="K30" s="20"/>
      <c r="L30" s="25"/>
      <c r="M30" s="44"/>
    </row>
    <row r="31" spans="10:13" ht="12.75">
      <c r="J31" s="20">
        <v>8</v>
      </c>
      <c r="K31" s="20"/>
      <c r="L31" s="25"/>
      <c r="M31" s="44"/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44">
        <f>L32*524.58*1.302</f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44">
        <f>L33*524.58*1.302</f>
        <v>0</v>
      </c>
    </row>
    <row r="34" spans="1:13" ht="12.75">
      <c r="A34" t="s">
        <v>3</v>
      </c>
      <c r="J34" s="20"/>
      <c r="K34" s="29" t="s">
        <v>57</v>
      </c>
      <c r="L34" s="28">
        <f>SUM(L24:L33)</f>
        <v>13.438</v>
      </c>
      <c r="M34" s="32">
        <f>SUM(M24:M33)</f>
        <v>9178.19646408</v>
      </c>
    </row>
    <row r="35" spans="1:11" ht="12.75">
      <c r="A35" t="s">
        <v>4</v>
      </c>
      <c r="E35">
        <v>473</v>
      </c>
      <c r="F35" t="s">
        <v>65</v>
      </c>
      <c r="K35" s="1" t="s">
        <v>61</v>
      </c>
    </row>
    <row r="36" spans="10:13" ht="12.75"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138</v>
      </c>
      <c r="L38" s="25" t="s">
        <v>139</v>
      </c>
      <c r="M38" s="44">
        <v>84.64</v>
      </c>
    </row>
    <row r="39" spans="1:13" ht="12.75">
      <c r="A39" s="2" t="s">
        <v>6</v>
      </c>
      <c r="F39" s="11">
        <v>118520.52</v>
      </c>
      <c r="J39" s="20">
        <v>2</v>
      </c>
      <c r="K39" s="20" t="s">
        <v>140</v>
      </c>
      <c r="L39" s="25" t="s">
        <v>141</v>
      </c>
      <c r="M39" s="25">
        <f>2*5.27</f>
        <v>10.54</v>
      </c>
    </row>
    <row r="40" spans="1:13" ht="12.75">
      <c r="A40" t="s">
        <v>7</v>
      </c>
      <c r="F40" s="5">
        <v>110546.66</v>
      </c>
      <c r="J40" s="20">
        <v>3</v>
      </c>
      <c r="K40" s="20" t="s">
        <v>143</v>
      </c>
      <c r="L40" s="25" t="s">
        <v>142</v>
      </c>
      <c r="M40" s="44">
        <f>4*5.72</f>
        <v>22.88</v>
      </c>
    </row>
    <row r="41" spans="2:13" ht="12.75">
      <c r="B41" t="s">
        <v>8</v>
      </c>
      <c r="F41" s="9">
        <f>F40/F39</f>
        <v>0.9327216924124194</v>
      </c>
      <c r="J41" s="20">
        <v>4</v>
      </c>
      <c r="K41" s="20" t="s">
        <v>145</v>
      </c>
      <c r="L41" s="25" t="s">
        <v>146</v>
      </c>
      <c r="M41" s="25">
        <v>15.9</v>
      </c>
    </row>
    <row r="42" spans="1:13" ht="12.75">
      <c r="A42" s="13" t="s">
        <v>132</v>
      </c>
      <c r="B42" s="13"/>
      <c r="C42" s="13"/>
      <c r="D42" s="13"/>
      <c r="E42" s="13"/>
      <c r="F42" s="11">
        <f>(61.5*17.07)+400+300+400+400+114.13</f>
        <v>2663.9350000000004</v>
      </c>
      <c r="J42" s="20">
        <v>5</v>
      </c>
      <c r="K42" s="20" t="s">
        <v>148</v>
      </c>
      <c r="L42" s="25" t="s">
        <v>149</v>
      </c>
      <c r="M42" s="44">
        <f>72.6*59.58</f>
        <v>4325.508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113210.595</v>
      </c>
      <c r="J43" s="20">
        <v>6</v>
      </c>
      <c r="K43" s="20" t="s">
        <v>150</v>
      </c>
      <c r="L43" s="25" t="s">
        <v>141</v>
      </c>
      <c r="M43" s="25">
        <f>2*195</f>
        <v>390</v>
      </c>
    </row>
    <row r="44" spans="10:13" ht="12.75">
      <c r="J44" s="20">
        <v>7</v>
      </c>
      <c r="K44" s="20" t="s">
        <v>151</v>
      </c>
      <c r="L44" s="25" t="s">
        <v>152</v>
      </c>
      <c r="M44" s="25">
        <f>2*2000</f>
        <v>4000</v>
      </c>
    </row>
    <row r="45" spans="2:13" ht="12.75">
      <c r="B45" s="1" t="s">
        <v>10</v>
      </c>
      <c r="C45" s="1"/>
      <c r="J45" s="20">
        <v>8</v>
      </c>
      <c r="K45" s="20" t="s">
        <v>154</v>
      </c>
      <c r="L45" s="25" t="s">
        <v>155</v>
      </c>
      <c r="M45" s="44">
        <f>0.5*1970.59</f>
        <v>985.295</v>
      </c>
    </row>
    <row r="46" spans="10:13" ht="12.75">
      <c r="J46" s="20">
        <v>9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10</v>
      </c>
      <c r="K47" s="20"/>
      <c r="L47" s="25"/>
      <c r="M47" s="25"/>
    </row>
    <row r="48" spans="1:13" ht="12.75">
      <c r="A48" t="s">
        <v>12</v>
      </c>
      <c r="F48" s="11">
        <f>(8097+9650)*1.302</f>
        <v>23106.594</v>
      </c>
      <c r="J48" s="20">
        <v>11</v>
      </c>
      <c r="K48" s="20"/>
      <c r="L48" s="25"/>
      <c r="M48" s="25"/>
    </row>
    <row r="49" spans="1:13" ht="12.75">
      <c r="A49" s="6" t="s">
        <v>15</v>
      </c>
      <c r="F49" s="11">
        <f>(3050+3050)*1.302</f>
        <v>7942.200000000001</v>
      </c>
      <c r="J49" s="20">
        <v>12</v>
      </c>
      <c r="K49" s="20"/>
      <c r="L49" s="25"/>
      <c r="M49" s="25"/>
    </row>
    <row r="50" spans="1:13" ht="12.75">
      <c r="A50" s="53" t="s">
        <v>82</v>
      </c>
      <c r="B50" s="45"/>
      <c r="C50" s="45"/>
      <c r="D50" s="45"/>
      <c r="E50" s="54">
        <v>0</v>
      </c>
      <c r="F50" s="54">
        <f>E50*E32</f>
        <v>0</v>
      </c>
      <c r="J50" s="20">
        <v>13</v>
      </c>
      <c r="K50" s="20"/>
      <c r="L50" s="25"/>
      <c r="M50" s="25"/>
    </row>
    <row r="51" spans="1:13" ht="12.75">
      <c r="A51" s="4" t="s">
        <v>33</v>
      </c>
      <c r="F51" s="31">
        <f>F48+F49+F50</f>
        <v>31048.794</v>
      </c>
      <c r="J51" s="20">
        <v>14</v>
      </c>
      <c r="K51" s="20"/>
      <c r="L51" s="25"/>
      <c r="M51" s="25"/>
    </row>
    <row r="52" spans="1:13" ht="12.75">
      <c r="A52" s="4" t="s">
        <v>16</v>
      </c>
      <c r="J52" s="20">
        <v>15</v>
      </c>
      <c r="K52" s="20"/>
      <c r="L52" s="25"/>
      <c r="M52" s="25"/>
    </row>
    <row r="53" spans="1:13" ht="12.75">
      <c r="A53" t="s">
        <v>74</v>
      </c>
      <c r="C53" s="13"/>
      <c r="D53" s="43">
        <v>0</v>
      </c>
      <c r="E53" s="13" t="s">
        <v>14</v>
      </c>
      <c r="F53" s="11">
        <f>E32*D53</f>
        <v>0</v>
      </c>
      <c r="J53" s="20">
        <v>16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0.6</v>
      </c>
      <c r="E54" t="s">
        <v>14</v>
      </c>
      <c r="F54" s="11">
        <f>B54*D54</f>
        <v>571.38</v>
      </c>
      <c r="J54" s="20">
        <v>17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571.38</v>
      </c>
      <c r="J55" s="20">
        <v>18</v>
      </c>
      <c r="K55" s="20"/>
      <c r="L55" s="25"/>
      <c r="M55" s="25"/>
    </row>
    <row r="56" spans="1:13" ht="12.75">
      <c r="A56" s="4" t="s">
        <v>18</v>
      </c>
      <c r="B56" s="4"/>
      <c r="J56" s="20">
        <v>19</v>
      </c>
      <c r="K56" s="20"/>
      <c r="L56" s="25"/>
      <c r="M56" s="25"/>
    </row>
    <row r="57" spans="1:13" ht="12.75">
      <c r="A57" t="s">
        <v>19</v>
      </c>
      <c r="C57" s="45">
        <v>1958853</v>
      </c>
      <c r="D57">
        <v>222433.7</v>
      </c>
      <c r="E57">
        <v>3473</v>
      </c>
      <c r="F57" s="33">
        <f>C57/D57*E57</f>
        <v>30584.82805887777</v>
      </c>
      <c r="J57" s="20">
        <v>20</v>
      </c>
      <c r="K57" s="20"/>
      <c r="L57" s="25"/>
      <c r="M57" s="25"/>
    </row>
    <row r="58" spans="1:13" ht="12.75">
      <c r="A58" t="s">
        <v>20</v>
      </c>
      <c r="F58" s="33">
        <f>M20</f>
        <v>5771.3767020000005</v>
      </c>
      <c r="J58" s="20"/>
      <c r="K58" s="20"/>
      <c r="L58" s="30" t="s">
        <v>64</v>
      </c>
      <c r="M58" s="32">
        <f>SUM(M38:M57)</f>
        <v>9834.763</v>
      </c>
    </row>
    <row r="59" spans="1:6" ht="12.75">
      <c r="A59" t="s">
        <v>21</v>
      </c>
      <c r="F59" s="11">
        <f>M34</f>
        <v>9178.19646408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M58</f>
        <v>9834.763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0.81</v>
      </c>
      <c r="E64" t="s">
        <v>14</v>
      </c>
      <c r="F64" s="11">
        <f>B64*D64</f>
        <v>2813.13</v>
      </c>
    </row>
    <row r="65" spans="1:6" ht="12.75">
      <c r="A65" s="45" t="s">
        <v>83</v>
      </c>
      <c r="B65" s="45"/>
      <c r="C65" s="45"/>
      <c r="D65" s="49"/>
      <c r="E65" s="45"/>
      <c r="F65" s="49">
        <f>D65*E32</f>
        <v>0</v>
      </c>
    </row>
    <row r="66" spans="1:6" ht="12.75">
      <c r="A66" s="58" t="s">
        <v>127</v>
      </c>
      <c r="B66" s="58"/>
      <c r="C66" s="58"/>
      <c r="D66" s="59">
        <v>0</v>
      </c>
      <c r="E66" s="58"/>
      <c r="F66" s="59">
        <v>10415.1</v>
      </c>
    </row>
    <row r="67" spans="1:6" ht="12.75">
      <c r="A67" s="4" t="s">
        <v>25</v>
      </c>
      <c r="B67" s="10"/>
      <c r="C67" s="10"/>
      <c r="F67" s="31">
        <f>SUM(F57:F66)</f>
        <v>68597.39422495777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0.49</v>
      </c>
      <c r="E69" t="s">
        <v>14</v>
      </c>
      <c r="F69" s="11">
        <f>B69*D69</f>
        <v>1701.77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2.86</v>
      </c>
      <c r="E72" t="s">
        <v>14</v>
      </c>
      <c r="F72" s="11">
        <f>B72*D72</f>
        <v>9932.779999999999</v>
      </c>
    </row>
    <row r="73" spans="1:6" ht="12.75">
      <c r="A73" s="4" t="s">
        <v>29</v>
      </c>
      <c r="F73" s="31">
        <f>F69+F72</f>
        <v>11634.55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5.44</v>
      </c>
      <c r="E76" t="s">
        <v>14</v>
      </c>
      <c r="F76" s="11">
        <f>B76*D76</f>
        <v>18893.120000000003</v>
      </c>
    </row>
    <row r="77" spans="1:6" ht="12.75">
      <c r="A77" s="55" t="s">
        <v>31</v>
      </c>
      <c r="B77" s="45"/>
      <c r="C77" s="45"/>
      <c r="D77" s="45"/>
      <c r="E77" s="45"/>
      <c r="F77" s="56">
        <f>SUM(F76)</f>
        <v>18893.120000000003</v>
      </c>
    </row>
    <row r="78" spans="1:6" ht="12.75">
      <c r="A78" s="55" t="s">
        <v>77</v>
      </c>
      <c r="B78" s="45"/>
      <c r="C78" s="45"/>
      <c r="D78" s="54">
        <v>0</v>
      </c>
      <c r="E78" s="45"/>
      <c r="F78" s="56">
        <f>D78*E32</f>
        <v>0</v>
      </c>
    </row>
    <row r="79" spans="1:6" ht="12.75">
      <c r="A79" s="1" t="s">
        <v>32</v>
      </c>
      <c r="B79" s="1"/>
      <c r="F79" s="31">
        <f>F51+F55+F67+F73+F77+F78</f>
        <v>130745.23822495778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7583.22381704755</v>
      </c>
    </row>
    <row r="81" spans="1:6" ht="12.75">
      <c r="A81" s="1"/>
      <c r="B81" s="34" t="s">
        <v>128</v>
      </c>
      <c r="C81" s="34"/>
      <c r="D81" s="1"/>
      <c r="E81" s="51"/>
      <c r="F81" s="52">
        <f>1920.6+1015</f>
        <v>2935.6</v>
      </c>
    </row>
    <row r="82" spans="1:6" ht="12.75">
      <c r="A82" s="1"/>
      <c r="B82" s="34" t="s">
        <v>129</v>
      </c>
      <c r="C82" s="34"/>
      <c r="D82" s="1"/>
      <c r="E82" s="51"/>
      <c r="F82" s="52">
        <f>427.69+234.49</f>
        <v>662.1800000000001</v>
      </c>
    </row>
    <row r="83" spans="1:6" ht="12.75">
      <c r="A83" s="1"/>
      <c r="B83" s="34" t="s">
        <v>130</v>
      </c>
      <c r="C83" s="34"/>
      <c r="D83" s="1"/>
      <c r="E83" s="51"/>
      <c r="F83" s="52">
        <f>2509.17+1363.68</f>
        <v>3872.8500000000004</v>
      </c>
    </row>
    <row r="84" spans="1:9" ht="15">
      <c r="A84" s="12" t="s">
        <v>34</v>
      </c>
      <c r="B84" s="12"/>
      <c r="C84" s="12"/>
      <c r="D84" s="12"/>
      <c r="E84" s="12"/>
      <c r="F84" s="40">
        <f>F79+F80+F81+F82+F83</f>
        <v>145799.09204200533</v>
      </c>
      <c r="I84" s="7"/>
    </row>
    <row r="85" spans="2:6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</row>
    <row r="86" spans="1:6" ht="12.75">
      <c r="A86" s="13"/>
      <c r="B86" s="37">
        <v>45536</v>
      </c>
      <c r="C86" s="38">
        <v>-418654</v>
      </c>
      <c r="D86" s="41">
        <f>F43</f>
        <v>113210.595</v>
      </c>
      <c r="E86" s="41">
        <f>F84</f>
        <v>145799.09204200533</v>
      </c>
      <c r="F86" s="42">
        <f>C86+D86-E86</f>
        <v>-451242.49704200536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45230</v>
      </c>
      <c r="F88" t="s">
        <v>113</v>
      </c>
    </row>
    <row r="89" spans="1:7" ht="13.5" thickBot="1">
      <c r="A89" t="s">
        <v>114</v>
      </c>
      <c r="F89" s="48">
        <f>E86</f>
        <v>145799.09204200533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2023-01-12T17:20:40Z</cp:lastPrinted>
  <dcterms:created xsi:type="dcterms:W3CDTF">2008-08-18T07:30:19Z</dcterms:created>
  <dcterms:modified xsi:type="dcterms:W3CDTF">2024-01-19T08:17:56Z</dcterms:modified>
  <cp:category/>
  <cp:version/>
  <cp:contentType/>
  <cp:contentStatus/>
</cp:coreProperties>
</file>