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<sst xmlns="http://schemas.openxmlformats.org/spreadsheetml/2006/main" count="160" uniqueCount="137">
  <si>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</si>
  <si>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</si>
  <si>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</si>
  <si>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</si>
  <si>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</si>
  <si>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</si>
  <si>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</si>
  <si>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</si>
  <si>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</si>
  <si>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</si>
  <si>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</si>
  <si>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</si>
  <si>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</si>
  <si>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</si>
  <si>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</si>
  <si>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</si>
  <si>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</si>
  <si>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</si>
  <si>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</si>
  <si>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</si>
  <si>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</si>
  <si>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</si>
  <si>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</si>
  <si>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</si>
  <si>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</si>
  <si>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</si>
  <si>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</si>
  <si>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</si>
  <si>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</si>
  <si>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</si>
  <si>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</si>
  <si>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</si>
  <si>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</si>
  <si>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</si>
  <si>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</si>
  <si>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</si>
  <si>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</si>
  <si>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</si>
  <si>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</si>
  <si>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</si>
  <si>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</si>
  <si>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</si>
  <si>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</si>
  <si>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</si>
  <si>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</si>
  <si>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</si>
  <si>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</si>
  <si>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</si>
  <si>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</si>
  <si>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</si>
  <si>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</si>
  <si>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</si>
  <si>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</si>
  <si>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</si>
  <si>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</si>
  <si>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</si>
  <si>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</si>
  <si>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</si>
  <si>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</si>
  <si>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</si>
  <si>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</si>
  <si>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</si>
  <si>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</si>
  <si>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</si>
  <si>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</si>
  <si>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</si>
  <si>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</si>
  <si>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</si>
  <si>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</si>
  <si>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</si>
  <si>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</si>
  <si>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</si>
  <si>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</si>
  <si>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</si>
  <si>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</si>
  <si>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</si>
  <si>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</si>
  <si>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</si>
  <si>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</si>
  <si>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</si>
  <si>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</si>
  <si>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</si>
  <si>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</si>
  <si>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</si>
  <si>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</si>
  <si>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</si>
  <si>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</si>
  <si>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</si>
  <si>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</si>
  <si>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</si>
  <si>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</si>
  <si>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</si>
  <si>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</si>
  <si>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</si>
  <si>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</si>
  <si>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</si>
  <si>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</si>
  <si>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</si>
  <si>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</si>
  <si>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</si>
  <si>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</si>
  <si>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</si>
  <si>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</si>
  <si>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</si>
  <si>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</si>
  <si>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</si>
  <si>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</si>
  <si>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</si>
  <si>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</si>
  <si>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</si>
  <si>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</si>
  <si>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</si>
  <si>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</si>
  <si>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</si>
  <si>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</si>
  <si>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</si>
  <si>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</si>
  <si>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</si>
  <si>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</si>
  <si>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</si>
  <si>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</si>
  <si>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</si>
  <si>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</si>
  <si>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</si>
  <si>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</si>
  <si>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</si>
  <si>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 xml:space="preserve">   Учет затрат по текущему ремонту по ул. Белякова д.16</t>
  </si>
  <si>
    <t>расходы на одн по эл.эн.</t>
  </si>
  <si>
    <t>расходы на одн по хвс</t>
  </si>
  <si>
    <t>расходы на одн по гвс</t>
  </si>
  <si>
    <t>2023 г.</t>
  </si>
  <si>
    <t>1.2 Аренда (МТС, ЭР-Телеком)</t>
  </si>
  <si>
    <t>апреля</t>
  </si>
  <si>
    <t>за   март-апрель  2023 г.</t>
  </si>
  <si>
    <t>01.03.2023г.</t>
  </si>
  <si>
    <t>ост.на 01.05</t>
  </si>
  <si>
    <t>чистка ПУ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</si>
</sst>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0.00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 horizontal="right"/>
    </xf>
    <xf numFmtId="0" fontId="44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9">
      <selection activeCell="F83" sqref="F83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126</v>
      </c>
    </row>
    <row r="2" spans="3:11" ht="12.75">
      <c r="C2" s="1" t="s">
        <v>84</v>
      </c>
      <c r="D2" s="8">
        <v>3</v>
      </c>
      <c r="E2" s="62">
        <v>4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L6*524.58*1.302</f>
        <v>0</v>
      </c>
    </row>
    <row r="7" spans="2:13" ht="12.75">
      <c r="B7" t="s">
        <v>88</v>
      </c>
      <c r="C7" s="1" t="s">
        <v>89</v>
      </c>
      <c r="D7" s="8">
        <v>16</v>
      </c>
      <c r="J7" s="14">
        <v>2</v>
      </c>
      <c r="K7" s="14" t="s">
        <v>44</v>
      </c>
      <c r="L7" s="14"/>
      <c r="M7" s="47">
        <f aca="true" t="shared" si="0" ref="M7:M19">L7*524.58*1.302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0</v>
      </c>
      <c r="M13" s="47">
        <f t="shared" si="0"/>
        <v>0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1.77</v>
      </c>
      <c r="M16" s="47">
        <f t="shared" si="0"/>
        <v>1208.9155932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1229.4056880000003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341.50158000000005</v>
      </c>
    </row>
    <row r="20" spans="1:13" ht="12.75">
      <c r="A20" t="s">
        <v>101</v>
      </c>
      <c r="J20" s="20"/>
      <c r="K20" s="27" t="s">
        <v>58</v>
      </c>
      <c r="L20" s="28">
        <f>SUM(L6:L19)</f>
        <v>4.07</v>
      </c>
      <c r="M20" s="32">
        <f>SUM(M6:M19)</f>
        <v>2779.8228612000003</v>
      </c>
    </row>
    <row r="21" spans="1:11" ht="12.75">
      <c r="A21" t="s">
        <v>125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/>
      <c r="L24" s="47"/>
      <c r="M24" s="31">
        <f>L24*524.58*1.302*1.15</f>
        <v>0</v>
      </c>
    </row>
    <row r="25" spans="1:13" ht="12.75">
      <c r="A25" t="s">
        <v>105</v>
      </c>
      <c r="J25" s="20">
        <v>2</v>
      </c>
      <c r="K25" s="20"/>
      <c r="L25" s="47"/>
      <c r="M25" s="31">
        <f aca="true" t="shared" si="1" ref="M25:M35">L25*524.58*1.302*1.15</f>
        <v>0</v>
      </c>
    </row>
    <row r="26" spans="1:13" ht="12.75">
      <c r="A26" t="s">
        <v>106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107</v>
      </c>
      <c r="J27" s="20">
        <v>4</v>
      </c>
      <c r="K27" s="20"/>
      <c r="L27" s="47"/>
      <c r="M27" s="31">
        <f t="shared" si="1"/>
        <v>0</v>
      </c>
    </row>
    <row r="28" spans="1:13" ht="12.75">
      <c r="A28" s="49" t="s">
        <v>108</v>
      </c>
      <c r="B28" s="49"/>
      <c r="C28" s="49"/>
      <c r="D28" s="49"/>
      <c r="E28" s="49"/>
      <c r="F28" s="49"/>
      <c r="G28" s="49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2786.1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0</v>
      </c>
      <c r="M36" s="32">
        <f>SUM(M24:M35)</f>
        <v>0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f>117239-19447.05</f>
        <v>97791.95</v>
      </c>
      <c r="J40" s="20">
        <v>1</v>
      </c>
      <c r="K40" s="20" t="s">
        <v>136</v>
      </c>
      <c r="L40" s="25"/>
      <c r="M40" s="47">
        <v>1800</v>
      </c>
    </row>
    <row r="41" spans="1:13" ht="12.75">
      <c r="A41" t="s">
        <v>7</v>
      </c>
      <c r="F41" s="5">
        <v>122067.95</v>
      </c>
      <c r="J41" s="20">
        <v>2</v>
      </c>
      <c r="K41" s="20"/>
      <c r="L41" s="23"/>
      <c r="M41" s="23"/>
    </row>
    <row r="42" spans="2:13" ht="12.75">
      <c r="B42" t="s">
        <v>8</v>
      </c>
      <c r="F42" s="9">
        <f>F41/F40</f>
        <v>1.2482412918445742</v>
      </c>
      <c r="J42" s="20">
        <v>3</v>
      </c>
      <c r="K42" s="20"/>
      <c r="L42" s="23"/>
      <c r="M42" s="61"/>
    </row>
    <row r="43" spans="1:13" ht="12.75">
      <c r="A43" t="s">
        <v>131</v>
      </c>
      <c r="F43" s="11">
        <f>300+400</f>
        <v>700</v>
      </c>
      <c r="J43" s="20">
        <v>4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122767.95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(9050+10082)*1.302</f>
        <v>24909.864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(2450+2450)*1.302</f>
        <v>6379.8</v>
      </c>
      <c r="J50" s="20"/>
      <c r="K50" s="20"/>
      <c r="L50" s="34" t="s">
        <v>65</v>
      </c>
      <c r="M50" s="35">
        <f>SUM(M40:M49)</f>
        <v>1800</v>
      </c>
    </row>
    <row r="51" spans="1:6" ht="12.75">
      <c r="A51" s="55" t="s">
        <v>82</v>
      </c>
      <c r="B51" s="56"/>
      <c r="C51" s="56"/>
      <c r="D51" s="56"/>
      <c r="E51" s="57">
        <v>0</v>
      </c>
      <c r="F51" s="58">
        <f>E51*E33</f>
        <v>0</v>
      </c>
    </row>
    <row r="52" spans="1:6" ht="12.75">
      <c r="A52" s="10" t="s">
        <v>34</v>
      </c>
      <c r="D52" s="5"/>
      <c r="F52" s="33">
        <f>F49+F50+F51</f>
        <v>31289.664</v>
      </c>
    </row>
    <row r="53" spans="1:4" ht="12.75">
      <c r="A53" s="4" t="s">
        <v>16</v>
      </c>
      <c r="D53" s="5"/>
    </row>
    <row r="54" spans="1:6" ht="12.75">
      <c r="A54" t="s">
        <v>73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74</v>
      </c>
      <c r="B55">
        <v>0</v>
      </c>
      <c r="C55" t="s">
        <v>13</v>
      </c>
      <c r="D55" s="5">
        <v>0.6</v>
      </c>
      <c r="E55" t="s">
        <v>14</v>
      </c>
      <c r="F55" s="11">
        <f>B55*D55</f>
        <v>0</v>
      </c>
    </row>
    <row r="56" spans="1:6" ht="12.75">
      <c r="A56" s="10" t="s">
        <v>17</v>
      </c>
      <c r="B56" s="10"/>
      <c r="C56" s="10"/>
      <c r="F56" s="33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1960902</v>
      </c>
      <c r="D58">
        <v>222433.7</v>
      </c>
      <c r="E58">
        <v>3169.4</v>
      </c>
      <c r="F58" s="36">
        <f>C58/D58*E58</f>
        <v>27940.38312899529</v>
      </c>
    </row>
    <row r="59" spans="1:6" ht="12.75">
      <c r="A59" t="s">
        <v>20</v>
      </c>
      <c r="F59" s="36">
        <f>M20</f>
        <v>2779.8228612000003</v>
      </c>
    </row>
    <row r="60" spans="1:6" ht="12.75">
      <c r="A60" t="s">
        <v>21</v>
      </c>
      <c r="F60" s="11">
        <f>M36</f>
        <v>0</v>
      </c>
    </row>
    <row r="61" spans="1:6" ht="12.75">
      <c r="A61" t="s">
        <v>72</v>
      </c>
      <c r="F61" s="5">
        <f>0*600*1.302</f>
        <v>0</v>
      </c>
    </row>
    <row r="62" spans="1:6" ht="12.75">
      <c r="A62" t="s">
        <v>22</v>
      </c>
      <c r="F62" s="5">
        <f>M50</f>
        <v>1800</v>
      </c>
    </row>
    <row r="63" spans="1:6" ht="12.75">
      <c r="A63" t="s">
        <v>23</v>
      </c>
      <c r="F63" s="5">
        <v>0</v>
      </c>
    </row>
    <row r="64" spans="1:6" ht="12.75">
      <c r="A64" t="s">
        <v>24</v>
      </c>
      <c r="F64" s="5"/>
    </row>
    <row r="65" spans="2:6" ht="12.75">
      <c r="B65">
        <f>E33</f>
        <v>2786.1</v>
      </c>
      <c r="C65" t="s">
        <v>13</v>
      </c>
      <c r="D65" s="11">
        <v>0.8</v>
      </c>
      <c r="E65" t="s">
        <v>14</v>
      </c>
      <c r="F65" s="46">
        <f>B65*D65</f>
        <v>2228.88</v>
      </c>
    </row>
    <row r="66" spans="1:6" ht="12.75">
      <c r="A66" s="48" t="s">
        <v>78</v>
      </c>
      <c r="B66" s="48"/>
      <c r="C66" s="48"/>
      <c r="D66" s="46"/>
      <c r="E66" s="48"/>
      <c r="F66" s="46">
        <v>0</v>
      </c>
    </row>
    <row r="67" spans="1:6" ht="12.75">
      <c r="A67" s="56" t="s">
        <v>83</v>
      </c>
      <c r="B67" s="56"/>
      <c r="C67" s="56"/>
      <c r="D67" s="58">
        <v>0</v>
      </c>
      <c r="E67" s="56"/>
      <c r="F67" s="58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34749.085990195286</v>
      </c>
    </row>
    <row r="69" ht="12.75">
      <c r="A69" s="4" t="s">
        <v>26</v>
      </c>
    </row>
    <row r="70" spans="1:6" ht="12.75">
      <c r="A70" t="s">
        <v>27</v>
      </c>
      <c r="B70">
        <f>E33</f>
        <v>2786.1</v>
      </c>
      <c r="C70" t="s">
        <v>66</v>
      </c>
      <c r="D70" s="5">
        <v>0.49</v>
      </c>
      <c r="E70" t="s">
        <v>14</v>
      </c>
      <c r="F70" s="46">
        <f>B70*D70</f>
        <v>1365.1889999999999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2786.1</v>
      </c>
      <c r="C73" t="s">
        <v>13</v>
      </c>
      <c r="D73" s="11">
        <v>2.98</v>
      </c>
      <c r="E73" t="s">
        <v>14</v>
      </c>
      <c r="F73" s="11">
        <f>B73*D73</f>
        <v>8302.578</v>
      </c>
    </row>
    <row r="74" spans="1:6" ht="12.75">
      <c r="A74" s="10" t="s">
        <v>29</v>
      </c>
      <c r="F74" s="33">
        <f>F70+F73</f>
        <v>9667.767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2786.1</v>
      </c>
      <c r="C77" t="s">
        <v>13</v>
      </c>
      <c r="D77" s="11">
        <v>5.82</v>
      </c>
      <c r="E77" t="s">
        <v>14</v>
      </c>
      <c r="F77" s="11">
        <f>B77*D77</f>
        <v>16215.102</v>
      </c>
    </row>
    <row r="78" spans="1:6" ht="12.75">
      <c r="A78" s="10" t="s">
        <v>32</v>
      </c>
      <c r="F78" s="33">
        <f>SUM(F77)</f>
        <v>16215.102</v>
      </c>
    </row>
    <row r="79" spans="1:6" ht="12.75">
      <c r="A79" s="59" t="s">
        <v>77</v>
      </c>
      <c r="B79" s="56"/>
      <c r="C79" s="56"/>
      <c r="D79" s="57">
        <v>0</v>
      </c>
      <c r="E79" s="56"/>
      <c r="F79" s="60">
        <f>D79*E33</f>
        <v>0</v>
      </c>
    </row>
    <row r="80" spans="1:6" ht="12.75">
      <c r="A80" s="1" t="s">
        <v>33</v>
      </c>
      <c r="B80" s="1"/>
      <c r="F80" s="33">
        <f>F52+F56+F68+F74+F78+F79</f>
        <v>91921.61899019529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5331.453901431327</v>
      </c>
      <c r="I81" s="7"/>
    </row>
    <row r="82" spans="1:9" ht="12.75">
      <c r="A82" s="1"/>
      <c r="B82" s="37" t="s">
        <v>127</v>
      </c>
      <c r="C82" s="37"/>
      <c r="D82" s="52"/>
      <c r="E82" s="53"/>
      <c r="F82" s="54">
        <f>1058.2+8530.72</f>
        <v>9588.92</v>
      </c>
      <c r="I82" s="7"/>
    </row>
    <row r="83" spans="1:9" ht="12.75">
      <c r="A83" s="1"/>
      <c r="B83" s="37" t="s">
        <v>128</v>
      </c>
      <c r="C83" s="37"/>
      <c r="D83" s="1"/>
      <c r="E83" s="53"/>
      <c r="F83" s="54">
        <f>901.49+1025.36</f>
        <v>1926.85</v>
      </c>
      <c r="I83" s="7"/>
    </row>
    <row r="84" spans="1:9" ht="12.75">
      <c r="A84" s="1"/>
      <c r="B84" s="37" t="s">
        <v>129</v>
      </c>
      <c r="C84" s="37"/>
      <c r="D84" s="1"/>
      <c r="E84" s="53"/>
      <c r="F84" s="54">
        <f>5291.08+6000.19</f>
        <v>11291.27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120060.11289162663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135</v>
      </c>
    </row>
    <row r="87" spans="1:6" ht="12.75">
      <c r="A87" s="13"/>
      <c r="B87" s="40">
        <v>44986</v>
      </c>
      <c r="C87" s="41">
        <v>-119715</v>
      </c>
      <c r="D87" s="44">
        <f>F44</f>
        <v>122767.95</v>
      </c>
      <c r="E87" s="44">
        <f>F85</f>
        <v>120060.11289162663</v>
      </c>
      <c r="F87" s="45">
        <f>C87+D87-E87</f>
        <v>-117007.16289162663</v>
      </c>
    </row>
    <row r="89" spans="1:6" ht="13.5" thickBot="1">
      <c r="A89" t="s">
        <v>110</v>
      </c>
      <c r="C89" s="50" t="s">
        <v>134</v>
      </c>
      <c r="D89" s="8" t="s">
        <v>111</v>
      </c>
      <c r="E89" s="50">
        <v>45015</v>
      </c>
      <c r="F89" t="s">
        <v>112</v>
      </c>
    </row>
    <row r="90" spans="1:7" ht="13.5" thickBot="1">
      <c r="A90" t="s">
        <v>113</v>
      </c>
      <c r="F90" s="51">
        <f>E87</f>
        <v>120060.11289162663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2023-01-12T16:36:16Z</cp:lastPrinted>
  <dcterms:created xsi:type="dcterms:W3CDTF">2008-08-18T07:30:19Z</dcterms:created>
  <dcterms:modified xsi:type="dcterms:W3CDTF">2023-06-08T06:52:25Z</dcterms:modified>
  <cp:category/>
  <cp:version/>
  <cp:contentType/>
  <cp:contentStatus/>
</cp:coreProperties>
</file>