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<sst xmlns="http://schemas.openxmlformats.org/spreadsheetml/2006/main" count="192" uniqueCount="163">
  <si>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</si>
  <si>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</si>
  <si>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</si>
  <si>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</si>
  <si>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</si>
  <si>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</si>
  <si>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</si>
  <si>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</si>
  <si>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</si>
  <si>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</si>
  <si>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</si>
  <si>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</si>
  <si>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</si>
  <si>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</si>
  <si>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</si>
  <si>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</si>
  <si>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</si>
  <si>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</si>
  <si>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</si>
  <si>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</si>
  <si>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</si>
  <si>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</si>
  <si>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</si>
  <si>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</si>
  <si>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</si>
  <si>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</si>
  <si>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</si>
  <si>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</si>
  <si>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</si>
  <si>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</si>
  <si>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</si>
  <si>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</si>
  <si>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</si>
  <si>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</si>
  <si>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</si>
  <si>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</si>
  <si>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</si>
  <si>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</si>
  <si>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</si>
  <si>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</si>
  <si>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</si>
  <si>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</si>
  <si>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</si>
  <si>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</si>
  <si>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</si>
  <si>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</si>
  <si>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</si>
  <si>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</si>
  <si>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</si>
  <si>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</si>
  <si>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</si>
  <si>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</si>
  <si>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</si>
  <si>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</si>
  <si>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</si>
  <si>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</si>
  <si>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</si>
  <si>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</si>
  <si>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</si>
  <si>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</si>
  <si>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</si>
  <si>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</si>
  <si>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</si>
  <si>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</si>
  <si>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</si>
  <si>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</si>
  <si>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</si>
  <si>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</si>
  <si>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</si>
  <si>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</si>
  <si>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</si>
  <si>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</si>
  <si>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</si>
  <si>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</si>
  <si>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</si>
  <si>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</si>
  <si>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</si>
  <si>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</si>
  <si>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</si>
  <si>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</si>
  <si>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</si>
  <si>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</si>
  <si>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</si>
  <si>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</si>
  <si>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</si>
  <si>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</si>
  <si>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</si>
  <si>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</si>
  <si>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</si>
  <si>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</si>
  <si>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</si>
  <si>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</si>
  <si>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</si>
  <si>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</si>
  <si>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</si>
  <si>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</si>
  <si>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</si>
  <si>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</si>
  <si>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</si>
  <si>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</si>
  <si>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</si>
  <si>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</si>
  <si>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</si>
  <si>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</si>
  <si>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</si>
  <si>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</si>
  <si>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</si>
  <si>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</si>
  <si>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</si>
  <si>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</si>
  <si>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</si>
  <si>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</si>
  <si>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</si>
  <si>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</si>
  <si>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</si>
  <si>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</si>
  <si>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</si>
  <si>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</si>
  <si>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</si>
  <si>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</si>
  <si>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</si>
  <si>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</si>
  <si>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</si>
  <si>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</si>
  <si>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</si>
  <si>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</si>
  <si>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</si>
  <si>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</si>
  <si>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</si>
  <si>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</si>
  <si>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</si>
  <si>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</si>
  <si>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</si>
  <si>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</si>
  <si>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</si>
  <si>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2023 г.</t>
  </si>
  <si>
    <t>1.2 Арендаторы  (Ростелеком, МТС, ТТК, Видикон)</t>
  </si>
  <si>
    <t>октября</t>
  </si>
  <si>
    <t>за   сентябрь-октябрь  2023 г.</t>
  </si>
  <si>
    <t>01.09.2023г.</t>
  </si>
  <si>
    <t>ост.на 01.11</t>
  </si>
  <si>
    <t>электроизмерения</t>
  </si>
  <si>
    <t>смена труб д 32 (4мп) кв.42,47 стояк</t>
  </si>
  <si>
    <t>смена труб д 20 (6мп) кв.42,47 стояк</t>
  </si>
  <si>
    <t>смена гебо (1шт)</t>
  </si>
  <si>
    <t>труба д 32</t>
  </si>
  <si>
    <t>4мп</t>
  </si>
  <si>
    <t>труба д 20</t>
  </si>
  <si>
    <t>6мп</t>
  </si>
  <si>
    <t>гебо</t>
  </si>
  <si>
    <t>1шт</t>
  </si>
  <si>
    <t>переход 25/20</t>
  </si>
  <si>
    <t>муфта 32 паечная</t>
  </si>
  <si>
    <t>уголок 20</t>
  </si>
  <si>
    <t>9шт</t>
  </si>
  <si>
    <t>муфта 20</t>
  </si>
  <si>
    <t>2шт</t>
  </si>
  <si>
    <t>тройник 32</t>
  </si>
  <si>
    <t xml:space="preserve">смена ламп (3шт) </t>
  </si>
  <si>
    <t>лампа</t>
  </si>
  <si>
    <t>3шт</t>
  </si>
  <si>
    <t xml:space="preserve">смена ламп (7шт) </t>
  </si>
  <si>
    <t>7шт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</si>
</sst>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56" sqref="M56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9</v>
      </c>
      <c r="E2" s="59">
        <v>10</v>
      </c>
      <c r="K2" s="5" t="s">
        <v>138</v>
      </c>
    </row>
    <row r="3" spans="1:13" ht="12.75">
      <c r="A3" t="s">
        <v>89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6">
        <f>L6*524.58*1.302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6">
        <f t="shared" si="0"/>
        <v>1447.9666992000004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6">
        <f t="shared" si="0"/>
        <v>6147.028440000001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105</v>
      </c>
      <c r="J20" s="20"/>
      <c r="K20" s="27" t="s">
        <v>57</v>
      </c>
      <c r="L20" s="28">
        <f>SUM(L6:L19)</f>
        <v>11.620000000000001</v>
      </c>
      <c r="M20" s="33">
        <f>SUM(M6:M19)</f>
        <v>7936.496719200001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142</v>
      </c>
      <c r="L24" s="25">
        <f>0.04*156.46</f>
        <v>6.258400000000001</v>
      </c>
      <c r="M24" s="46">
        <f aca="true" t="shared" si="1" ref="M24:M39">L24*524.58*1.302</f>
        <v>4274.506976544001</v>
      </c>
    </row>
    <row r="25" spans="1:13" ht="12.75">
      <c r="A25" t="s">
        <v>109</v>
      </c>
      <c r="J25" s="20">
        <v>2</v>
      </c>
      <c r="K25" s="20" t="s">
        <v>143</v>
      </c>
      <c r="L25" s="46">
        <f>0.06*224.9</f>
        <v>13.494</v>
      </c>
      <c r="M25" s="46">
        <f t="shared" si="1"/>
        <v>9216.444641040001</v>
      </c>
    </row>
    <row r="26" spans="1:13" ht="12.75">
      <c r="A26" t="s">
        <v>110</v>
      </c>
      <c r="J26" s="20">
        <v>3</v>
      </c>
      <c r="K26" s="20" t="s">
        <v>144</v>
      </c>
      <c r="L26" s="46">
        <v>1.03</v>
      </c>
      <c r="M26" s="46">
        <f t="shared" si="1"/>
        <v>703.4932548</v>
      </c>
    </row>
    <row r="27" spans="1:13" ht="12.75">
      <c r="A27" s="48" t="s">
        <v>111</v>
      </c>
      <c r="B27" s="48"/>
      <c r="C27" s="48"/>
      <c r="D27" s="48"/>
      <c r="E27" s="48"/>
      <c r="F27" s="48"/>
      <c r="G27" s="48"/>
      <c r="J27" s="20">
        <v>4</v>
      </c>
      <c r="K27" s="20" t="s">
        <v>158</v>
      </c>
      <c r="L27" s="46">
        <v>0.21</v>
      </c>
      <c r="M27" s="46">
        <f t="shared" si="1"/>
        <v>143.4306636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161</v>
      </c>
      <c r="L28" s="46">
        <f>0.07*7.1</f>
        <v>0.497</v>
      </c>
      <c r="M28" s="46">
        <f t="shared" si="1"/>
        <v>339.45257052000005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46">
        <f t="shared" si="1"/>
        <v>0</v>
      </c>
    </row>
    <row r="30" spans="10:13" ht="12.75">
      <c r="J30" s="20">
        <v>7</v>
      </c>
      <c r="K30" s="20"/>
      <c r="L30" s="25"/>
      <c r="M30" s="46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6">
        <f t="shared" si="1"/>
        <v>0</v>
      </c>
    </row>
    <row r="32" spans="10:13" ht="12.75">
      <c r="J32" s="20">
        <v>9</v>
      </c>
      <c r="K32" s="20"/>
      <c r="L32" s="25"/>
      <c r="M32" s="46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6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>
        <v>13</v>
      </c>
      <c r="K36" s="20"/>
      <c r="L36" s="25"/>
      <c r="M36" s="46">
        <f t="shared" si="1"/>
        <v>0</v>
      </c>
    </row>
    <row r="37" spans="10:13" ht="12.75">
      <c r="J37" s="20">
        <v>14</v>
      </c>
      <c r="K37" s="20"/>
      <c r="L37" s="25"/>
      <c r="M37" s="46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6">
        <f t="shared" si="1"/>
        <v>0</v>
      </c>
    </row>
    <row r="39" spans="10:13" ht="12.75">
      <c r="J39" s="20">
        <v>16</v>
      </c>
      <c r="K39" s="20"/>
      <c r="L39" s="25"/>
      <c r="M39" s="46">
        <f t="shared" si="1"/>
        <v>0</v>
      </c>
    </row>
    <row r="40" spans="1:13" ht="12.75">
      <c r="A40" s="2" t="s">
        <v>6</v>
      </c>
      <c r="F40" s="11">
        <v>147003.82</v>
      </c>
      <c r="J40" s="20"/>
      <c r="K40" s="29" t="s">
        <v>57</v>
      </c>
      <c r="L40" s="28">
        <f>SUM(L24:L39)</f>
        <v>21.489400000000003</v>
      </c>
      <c r="M40" s="33">
        <f>SUM(M24:M39)</f>
        <v>14677.328106504003</v>
      </c>
    </row>
    <row r="41" spans="1:11" ht="12.75">
      <c r="A41" t="s">
        <v>7</v>
      </c>
      <c r="F41" s="5">
        <v>155535.77</v>
      </c>
      <c r="K41" s="1" t="s">
        <v>61</v>
      </c>
    </row>
    <row r="42" spans="2:13" ht="12.75">
      <c r="B42" t="s">
        <v>8</v>
      </c>
      <c r="F42" s="9">
        <f>F41/F40</f>
        <v>1.0580389679669548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7" t="s">
        <v>136</v>
      </c>
      <c r="B43" s="7"/>
      <c r="C43" s="7"/>
      <c r="D43" s="7"/>
      <c r="E43" s="7"/>
      <c r="F43" s="5">
        <f>400+300+400+114.13</f>
        <v>1214.13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156749.9</v>
      </c>
      <c r="J44" s="20">
        <v>1</v>
      </c>
      <c r="K44" s="20" t="s">
        <v>141</v>
      </c>
      <c r="L44" s="25"/>
      <c r="M44" s="25">
        <v>15300</v>
      </c>
    </row>
    <row r="45" spans="10:13" ht="12.75">
      <c r="J45" s="20">
        <v>2</v>
      </c>
      <c r="K45" s="20" t="s">
        <v>145</v>
      </c>
      <c r="L45" s="25" t="s">
        <v>146</v>
      </c>
      <c r="M45" s="25">
        <f>4*208.34</f>
        <v>833.36</v>
      </c>
    </row>
    <row r="46" spans="2:13" ht="12.75">
      <c r="B46" s="1" t="s">
        <v>10</v>
      </c>
      <c r="C46" s="1"/>
      <c r="J46" s="20">
        <v>3</v>
      </c>
      <c r="K46" s="20" t="s">
        <v>147</v>
      </c>
      <c r="L46" s="25" t="s">
        <v>148</v>
      </c>
      <c r="M46" s="25">
        <f>6*84.64</f>
        <v>507.84000000000003</v>
      </c>
    </row>
    <row r="47" spans="10:13" ht="12.75">
      <c r="J47" s="20">
        <v>4</v>
      </c>
      <c r="K47" s="20" t="s">
        <v>149</v>
      </c>
      <c r="L47" s="25" t="s">
        <v>150</v>
      </c>
      <c r="M47" s="25">
        <v>752.4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151</v>
      </c>
      <c r="L48" s="25" t="s">
        <v>150</v>
      </c>
      <c r="M48" s="25">
        <v>30.46</v>
      </c>
    </row>
    <row r="49" spans="1:13" ht="12.75">
      <c r="A49" t="s">
        <v>12</v>
      </c>
      <c r="F49" s="11">
        <f>(5197+6755)*1.302</f>
        <v>15561.504</v>
      </c>
      <c r="J49" s="20">
        <v>6</v>
      </c>
      <c r="K49" s="20" t="s">
        <v>152</v>
      </c>
      <c r="L49" s="25" t="s">
        <v>150</v>
      </c>
      <c r="M49" s="25">
        <v>13.62</v>
      </c>
    </row>
    <row r="50" spans="1:13" ht="12.75">
      <c r="A50" s="6" t="s">
        <v>82</v>
      </c>
      <c r="F50" s="11">
        <f>(4500+4500)*1.302</f>
        <v>11718</v>
      </c>
      <c r="J50" s="20">
        <v>7</v>
      </c>
      <c r="K50" s="20" t="s">
        <v>153</v>
      </c>
      <c r="L50" s="25" t="s">
        <v>154</v>
      </c>
      <c r="M50" s="25">
        <f>9*5.72</f>
        <v>51.48</v>
      </c>
    </row>
    <row r="51" spans="1:13" ht="12.75">
      <c r="A51" s="56" t="s">
        <v>86</v>
      </c>
      <c r="B51" s="47"/>
      <c r="C51" s="47"/>
      <c r="D51" s="47"/>
      <c r="E51" s="54">
        <v>0</v>
      </c>
      <c r="F51" s="55">
        <f>E51*E33</f>
        <v>0</v>
      </c>
      <c r="J51" s="20">
        <v>8</v>
      </c>
      <c r="K51" s="20" t="s">
        <v>155</v>
      </c>
      <c r="L51" s="25" t="s">
        <v>156</v>
      </c>
      <c r="M51" s="25">
        <f>2*5.27</f>
        <v>10.54</v>
      </c>
    </row>
    <row r="52" spans="1:13" ht="12.75">
      <c r="A52" s="4" t="s">
        <v>33</v>
      </c>
      <c r="F52" s="32">
        <f>SUM(F49:F51)</f>
        <v>27279.504</v>
      </c>
      <c r="J52" s="20">
        <v>9</v>
      </c>
      <c r="K52" s="20" t="s">
        <v>157</v>
      </c>
      <c r="L52" s="25" t="s">
        <v>156</v>
      </c>
      <c r="M52" s="25">
        <f>2*22.41</f>
        <v>44.82</v>
      </c>
    </row>
    <row r="53" spans="1:13" ht="12.75">
      <c r="A53" s="4" t="s">
        <v>15</v>
      </c>
      <c r="J53" s="20">
        <v>10</v>
      </c>
      <c r="K53" s="20" t="s">
        <v>152</v>
      </c>
      <c r="L53" s="25" t="s">
        <v>156</v>
      </c>
      <c r="M53" s="25">
        <f>2*143.59</f>
        <v>287.18</v>
      </c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11</v>
      </c>
      <c r="K54" s="20" t="s">
        <v>159</v>
      </c>
      <c r="L54" s="25" t="s">
        <v>160</v>
      </c>
      <c r="M54" s="25">
        <f>3*15.9</f>
        <v>47.7</v>
      </c>
    </row>
    <row r="55" spans="1:13" ht="12.75">
      <c r="A55" t="s">
        <v>81</v>
      </c>
      <c r="B55">
        <v>512</v>
      </c>
      <c r="C55" t="s">
        <v>13</v>
      </c>
      <c r="D55" s="5">
        <v>0.6</v>
      </c>
      <c r="E55" t="s">
        <v>14</v>
      </c>
      <c r="F55" s="5">
        <f>B55*D55</f>
        <v>307.2</v>
      </c>
      <c r="J55" s="20">
        <v>12</v>
      </c>
      <c r="K55" s="20" t="s">
        <v>159</v>
      </c>
      <c r="L55" s="25" t="s">
        <v>162</v>
      </c>
      <c r="M55" s="25">
        <f>7*20</f>
        <v>140</v>
      </c>
    </row>
    <row r="56" spans="1:13" ht="12.75">
      <c r="A56" s="4" t="s">
        <v>16</v>
      </c>
      <c r="B56" s="10"/>
      <c r="C56" s="10"/>
      <c r="F56" s="32">
        <f>SUM(F54:F55)</f>
        <v>307.2</v>
      </c>
      <c r="J56" s="20">
        <v>13</v>
      </c>
      <c r="K56" s="20"/>
      <c r="L56" s="25"/>
      <c r="M56" s="25"/>
    </row>
    <row r="57" spans="1:13" ht="12.75">
      <c r="A57" s="4" t="s">
        <v>66</v>
      </c>
      <c r="J57" s="20">
        <v>14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6405</v>
      </c>
      <c r="F58" s="60">
        <f>B58*D58*2</f>
        <v>12810</v>
      </c>
      <c r="J58" s="20">
        <v>15</v>
      </c>
      <c r="K58" s="20"/>
      <c r="L58" s="25"/>
      <c r="M58" s="25"/>
    </row>
    <row r="59" spans="1:13" ht="12.75">
      <c r="A59" s="47" t="s">
        <v>134</v>
      </c>
      <c r="B59" s="61"/>
      <c r="C59" s="47"/>
      <c r="D59" s="54"/>
      <c r="E59" s="47"/>
      <c r="F59" s="54">
        <v>0</v>
      </c>
      <c r="J59" s="20">
        <v>16</v>
      </c>
      <c r="K59" s="20"/>
      <c r="L59" s="25"/>
      <c r="M59" s="25"/>
    </row>
    <row r="60" spans="1:13" ht="12.75">
      <c r="A60" s="1" t="s">
        <v>68</v>
      </c>
      <c r="F60" s="8">
        <f>SUM(F58+F59)</f>
        <v>12810</v>
      </c>
      <c r="J60" s="20">
        <v>17</v>
      </c>
      <c r="K60" s="20"/>
      <c r="L60" s="25"/>
      <c r="M60" s="25"/>
    </row>
    <row r="61" spans="1:13" ht="12.75">
      <c r="A61" s="4" t="s">
        <v>17</v>
      </c>
      <c r="B61" s="4"/>
      <c r="J61" s="20">
        <v>18</v>
      </c>
      <c r="K61" s="20"/>
      <c r="L61" s="25"/>
      <c r="M61" s="25"/>
    </row>
    <row r="62" spans="1:13" ht="12.75">
      <c r="A62" t="s">
        <v>18</v>
      </c>
      <c r="C62" s="47">
        <v>1958853</v>
      </c>
      <c r="D62">
        <v>222433.7</v>
      </c>
      <c r="E62">
        <v>3177.5</v>
      </c>
      <c r="F62" s="34">
        <f>C62/D62*E62</f>
        <v>27982.51976881201</v>
      </c>
      <c r="J62" s="20">
        <v>19</v>
      </c>
      <c r="K62" s="20"/>
      <c r="L62" s="25"/>
      <c r="M62" s="25"/>
    </row>
    <row r="63" spans="1:13" ht="12.75">
      <c r="A63" t="s">
        <v>19</v>
      </c>
      <c r="F63" s="34">
        <f>M20</f>
        <v>7936.496719200001</v>
      </c>
      <c r="J63" s="20">
        <v>20</v>
      </c>
      <c r="K63" s="20"/>
      <c r="L63" s="25"/>
      <c r="M63" s="25"/>
    </row>
    <row r="64" spans="1:13" ht="12.75">
      <c r="A64" t="s">
        <v>20</v>
      </c>
      <c r="F64" s="11">
        <f>M40</f>
        <v>14677.328106504003</v>
      </c>
      <c r="J64" s="20">
        <v>21</v>
      </c>
      <c r="K64" s="20"/>
      <c r="L64" s="25"/>
      <c r="M64" s="25"/>
    </row>
    <row r="65" spans="1:13" ht="12.75">
      <c r="A65" t="s">
        <v>74</v>
      </c>
      <c r="F65" s="5">
        <f>0*600*1.302</f>
        <v>0</v>
      </c>
      <c r="J65" s="20"/>
      <c r="K65" s="20"/>
      <c r="L65" s="30" t="s">
        <v>64</v>
      </c>
      <c r="M65" s="33">
        <f>SUM(M44:M64)</f>
        <v>18019.4</v>
      </c>
    </row>
    <row r="66" spans="1:13" ht="12.75">
      <c r="A66" t="s">
        <v>21</v>
      </c>
      <c r="F66" s="11">
        <f>M65</f>
        <v>18019.4</v>
      </c>
      <c r="J66" s="43"/>
      <c r="K66" s="43"/>
      <c r="L66" s="44"/>
      <c r="M66" s="45"/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0.81</v>
      </c>
      <c r="E69" t="s">
        <v>14</v>
      </c>
      <c r="F69" s="11">
        <f>B69*D69</f>
        <v>2573.775</v>
      </c>
    </row>
    <row r="70" spans="1:6" ht="12.75">
      <c r="A70" s="62" t="s">
        <v>80</v>
      </c>
      <c r="B70" s="62"/>
      <c r="C70" s="62"/>
      <c r="D70" s="63"/>
      <c r="E70" s="62"/>
      <c r="F70" s="63">
        <v>9528.3</v>
      </c>
    </row>
    <row r="71" spans="1:6" ht="12.75">
      <c r="A71" s="47" t="s">
        <v>87</v>
      </c>
      <c r="B71" s="47"/>
      <c r="C71" s="47"/>
      <c r="D71" s="55">
        <v>0</v>
      </c>
      <c r="E71" s="47"/>
      <c r="F71" s="55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80717.81959451603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0.49</v>
      </c>
      <c r="E74" t="s">
        <v>14</v>
      </c>
      <c r="F74" s="11">
        <f>B74*D74</f>
        <v>1556.975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2.86</v>
      </c>
      <c r="E77" t="s">
        <v>14</v>
      </c>
      <c r="F77" s="11">
        <f>B77*D77</f>
        <v>9087.65</v>
      </c>
    </row>
    <row r="78" spans="1:6" ht="12.75">
      <c r="A78" s="4" t="s">
        <v>28</v>
      </c>
      <c r="F78" s="32">
        <f>F74+F77</f>
        <v>10644.625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5.44</v>
      </c>
      <c r="E81" t="s">
        <v>14</v>
      </c>
      <c r="F81" s="11">
        <f>B81*D81</f>
        <v>17285.600000000002</v>
      </c>
    </row>
    <row r="82" spans="1:9" ht="12.75">
      <c r="A82" s="4" t="s">
        <v>31</v>
      </c>
      <c r="F82" s="8">
        <f>SUM(F81)</f>
        <v>17285.600000000002</v>
      </c>
      <c r="I82" s="7"/>
    </row>
    <row r="83" spans="1:6" ht="12.75">
      <c r="A83" s="57" t="s">
        <v>79</v>
      </c>
      <c r="B83" s="47"/>
      <c r="C83" s="47"/>
      <c r="D83" s="54">
        <v>0</v>
      </c>
      <c r="E83" s="47"/>
      <c r="F83" s="58">
        <f>D83*E33</f>
        <v>0</v>
      </c>
    </row>
    <row r="84" spans="1:6" ht="12.75">
      <c r="A84" s="1" t="s">
        <v>32</v>
      </c>
      <c r="B84" s="1"/>
      <c r="F84" s="32">
        <f>F52+F56+F60+F72+F78+F82+F83</f>
        <v>149044.74859451604</v>
      </c>
    </row>
    <row r="85" spans="1:6" ht="12.75">
      <c r="A85" s="1" t="s">
        <v>77</v>
      </c>
      <c r="B85" s="35"/>
      <c r="C85" s="35">
        <v>0.058</v>
      </c>
      <c r="D85" s="1"/>
      <c r="E85" s="1"/>
      <c r="F85" s="32">
        <f>F84*5.8%</f>
        <v>8644.59541848193</v>
      </c>
    </row>
    <row r="86" spans="1:6" ht="12.75">
      <c r="A86" s="1"/>
      <c r="B86" s="35" t="s">
        <v>131</v>
      </c>
      <c r="C86" s="35"/>
      <c r="D86" s="1"/>
      <c r="E86" s="52"/>
      <c r="F86" s="53">
        <f>5854.92+2406</f>
        <v>8260.92</v>
      </c>
    </row>
    <row r="87" spans="1:6" ht="12.75">
      <c r="A87" s="1"/>
      <c r="B87" s="35" t="s">
        <v>132</v>
      </c>
      <c r="C87" s="35"/>
      <c r="D87" s="1"/>
      <c r="E87" s="52"/>
      <c r="F87" s="53">
        <f>519.1+284.52</f>
        <v>803.62</v>
      </c>
    </row>
    <row r="88" spans="1:6" ht="12.75">
      <c r="A88" s="1"/>
      <c r="B88" s="35" t="s">
        <v>133</v>
      </c>
      <c r="C88" s="35"/>
      <c r="D88" s="1"/>
      <c r="E88" s="52"/>
      <c r="F88" s="53">
        <f>3054.64+1663.69</f>
        <v>4718.33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171472.21401299798</v>
      </c>
    </row>
    <row r="90" spans="2:6" ht="12.75">
      <c r="B90" s="36" t="s">
        <v>70</v>
      </c>
      <c r="C90" s="37" t="s">
        <v>71</v>
      </c>
      <c r="D90" s="22" t="s">
        <v>72</v>
      </c>
      <c r="E90" s="22" t="s">
        <v>73</v>
      </c>
      <c r="F90" s="40" t="s">
        <v>140</v>
      </c>
    </row>
    <row r="91" spans="1:6" ht="12.75">
      <c r="A91" s="13"/>
      <c r="B91" s="38">
        <v>45536</v>
      </c>
      <c r="C91" s="39">
        <v>88835</v>
      </c>
      <c r="D91" s="41">
        <f>F44</f>
        <v>156749.9</v>
      </c>
      <c r="E91" s="41">
        <f>F89</f>
        <v>171472.21401299798</v>
      </c>
      <c r="F91" s="42">
        <f>C91+D91-E91</f>
        <v>74112.68598700201</v>
      </c>
    </row>
    <row r="93" spans="1:6" ht="13.5" thickBot="1">
      <c r="A93" t="s">
        <v>115</v>
      </c>
      <c r="C93" s="49" t="s">
        <v>139</v>
      </c>
      <c r="D93" s="8" t="s">
        <v>116</v>
      </c>
      <c r="E93" s="49">
        <v>45230</v>
      </c>
      <c r="F93" t="s">
        <v>117</v>
      </c>
    </row>
    <row r="94" spans="1:7" ht="13.5" thickBot="1">
      <c r="A94" t="s">
        <v>118</v>
      </c>
      <c r="F94" s="50">
        <f>E91</f>
        <v>171472.21401299798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2023-01-12T17:00:33Z</cp:lastPrinted>
  <dcterms:created xsi:type="dcterms:W3CDTF">2008-08-18T07:30:19Z</dcterms:created>
  <dcterms:modified xsi:type="dcterms:W3CDTF">2024-01-18T13:21:07Z</dcterms:modified>
  <cp:category/>
  <cp:version/>
  <cp:contentType/>
  <cp:contentStatus/>
</cp:coreProperties>
</file>