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май-июнь</t>
        </r>
      </text>
    </comment>
  </commentList>
</comments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<sst xmlns="http://schemas.openxmlformats.org/spreadsheetml/2006/main" count="163" uniqueCount="140">
  <si>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</si>
  <si>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</si>
  <si>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</si>
  <si>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</si>
  <si>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</si>
  <si>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</si>
  <si>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</si>
  <si>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</si>
  <si>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</si>
  <si>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</si>
  <si>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</si>
  <si>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</si>
  <si>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</si>
  <si>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</si>
  <si>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</si>
  <si>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</si>
  <si>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</si>
  <si>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</si>
  <si>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</si>
  <si>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</si>
  <si>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</si>
  <si>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</si>
  <si>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</si>
  <si>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</si>
  <si>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</si>
  <si>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</si>
  <si>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</si>
  <si>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</si>
  <si>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</si>
  <si>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</si>
  <si>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</si>
  <si>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</si>
  <si>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</si>
  <si>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</si>
  <si>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</si>
  <si>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</si>
  <si>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</si>
  <si>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</si>
  <si>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</si>
  <si>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</si>
  <si>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</si>
  <si>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</si>
  <si>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</si>
  <si>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</si>
  <si>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</si>
  <si>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</si>
  <si>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</si>
  <si>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</si>
  <si>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</si>
  <si>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</si>
  <si>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</si>
  <si>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</si>
  <si>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</si>
  <si>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</si>
  <si>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</si>
  <si>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</si>
  <si>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</si>
  <si>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</si>
  <si>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</si>
  <si>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</si>
  <si>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</si>
  <si>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</si>
  <si>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</si>
  <si>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</si>
  <si>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</si>
  <si>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</si>
  <si>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</si>
  <si>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</si>
  <si>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</si>
  <si>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</si>
  <si>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</si>
  <si>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</si>
  <si>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</si>
  <si>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</si>
  <si>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</si>
  <si>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</si>
  <si>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</si>
  <si>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</si>
  <si>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</si>
  <si>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</si>
  <si>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</si>
  <si>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</si>
  <si>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</si>
  <si>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</si>
  <si>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</si>
  <si>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</si>
  <si>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</si>
  <si>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</si>
  <si>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</si>
  <si>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</si>
  <si>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</si>
  <si>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</si>
  <si>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</si>
  <si>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</si>
  <si>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</si>
  <si>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</si>
  <si>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</si>
  <si>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</si>
  <si>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</si>
  <si>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</si>
  <si>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</si>
  <si>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</si>
  <si>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</si>
  <si>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</si>
  <si>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</si>
  <si>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</si>
  <si>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</si>
  <si>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</si>
  <si>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</si>
  <si>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</si>
  <si>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</si>
  <si>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</si>
  <si>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</si>
  <si>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</si>
  <si>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</si>
  <si>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</si>
  <si>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</si>
  <si>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</si>
  <si>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</si>
  <si>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</si>
  <si>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</si>
  <si>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</si>
  <si>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</si>
  <si>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</si>
  <si>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</si>
  <si>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</si>
  <si>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</si>
  <si>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</si>
  <si>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</si>
  <si>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</t>
  </si>
  <si>
    <t>2023 г.</t>
  </si>
  <si>
    <t>1.2 Аренда (Ростелеком, МТС, ТТК)</t>
  </si>
  <si>
    <t>октября</t>
  </si>
  <si>
    <t>за   сентябрь-октябрь  2023 г.</t>
  </si>
  <si>
    <t>01.09.2023г.</t>
  </si>
  <si>
    <t>ост.на 01.11</t>
  </si>
  <si>
    <t>прочистка канализации</t>
  </si>
  <si>
    <t>смена ламп (1шт) п-д3</t>
  </si>
  <si>
    <t>лампа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</si>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</sst>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84</v>
      </c>
      <c r="D2" s="8">
        <v>9</v>
      </c>
      <c r="E2" s="62">
        <v>10</v>
      </c>
      <c r="K2" s="5" t="s">
        <v>133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6">
        <f>L6*524.58*1.302</f>
        <v>0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40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0</v>
      </c>
      <c r="M11" s="46">
        <f t="shared" si="0"/>
        <v>0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2540.7717552000004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6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6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6">
        <f t="shared" si="0"/>
        <v>341.50158000000005</v>
      </c>
    </row>
    <row r="20" spans="1:13" ht="12.75">
      <c r="A20" t="s">
        <v>101</v>
      </c>
      <c r="J20" s="20"/>
      <c r="K20" s="27" t="s">
        <v>53</v>
      </c>
      <c r="L20" s="28">
        <f>SUM(L6:L19)</f>
        <v>6.470000000000001</v>
      </c>
      <c r="M20" s="33">
        <f>SUM(M6:M19)</f>
        <v>4419.030445200001</v>
      </c>
    </row>
    <row r="21" spans="1:11" ht="12.75">
      <c r="A21" t="s">
        <v>125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136</v>
      </c>
      <c r="L24" s="46">
        <f>0.15*32.2</f>
        <v>4.83</v>
      </c>
      <c r="M24" s="46">
        <f aca="true" t="shared" si="1" ref="M24:M34">L24*524.58*1.302</f>
        <v>3298.9052628000004</v>
      </c>
    </row>
    <row r="25" spans="1:13" ht="12.75">
      <c r="A25" t="s">
        <v>105</v>
      </c>
      <c r="J25" s="20">
        <v>2</v>
      </c>
      <c r="K25" s="20" t="s">
        <v>137</v>
      </c>
      <c r="L25" s="53">
        <v>0.071</v>
      </c>
      <c r="M25" s="46">
        <f t="shared" si="1"/>
        <v>48.49322436</v>
      </c>
    </row>
    <row r="26" spans="1:13" ht="12.75">
      <c r="A26" t="s">
        <v>106</v>
      </c>
      <c r="J26" s="20">
        <v>3</v>
      </c>
      <c r="K26" s="20"/>
      <c r="L26" s="53"/>
      <c r="M26" s="46">
        <f t="shared" si="1"/>
        <v>0</v>
      </c>
    </row>
    <row r="27" spans="1:13" ht="12.75">
      <c r="A27" s="48" t="s">
        <v>107</v>
      </c>
      <c r="B27" s="48"/>
      <c r="C27" s="48"/>
      <c r="D27" s="48"/>
      <c r="E27" s="48"/>
      <c r="F27" s="48"/>
      <c r="G27" s="48"/>
      <c r="J27" s="20">
        <v>4</v>
      </c>
      <c r="K27" s="20"/>
      <c r="L27" s="53"/>
      <c r="M27" s="46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46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5"/>
      <c r="L29" s="23"/>
      <c r="M29" s="46">
        <f t="shared" si="1"/>
        <v>0</v>
      </c>
    </row>
    <row r="30" spans="10:13" ht="12.75">
      <c r="J30" s="20">
        <v>7</v>
      </c>
      <c r="K30" s="20"/>
      <c r="L30" s="23"/>
      <c r="M30" s="46">
        <f t="shared" si="1"/>
        <v>0</v>
      </c>
    </row>
    <row r="31" spans="2:13" ht="12.75">
      <c r="B31" t="s">
        <v>0</v>
      </c>
      <c r="J31" s="20">
        <v>8</v>
      </c>
      <c r="K31" s="16"/>
      <c r="L31" s="23"/>
      <c r="M31" s="46">
        <f t="shared" si="1"/>
        <v>0</v>
      </c>
    </row>
    <row r="32" spans="10:13" ht="12.75">
      <c r="J32" s="20">
        <v>9</v>
      </c>
      <c r="K32" s="16"/>
      <c r="L32" s="23"/>
      <c r="M32" s="46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16"/>
      <c r="L33" s="23"/>
      <c r="M33" s="46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16"/>
      <c r="L34" s="23"/>
      <c r="M34" s="46">
        <f t="shared" si="1"/>
        <v>0</v>
      </c>
    </row>
    <row r="35" spans="1:13" ht="12.75">
      <c r="A35" t="s">
        <v>3</v>
      </c>
      <c r="J35" s="20"/>
      <c r="K35" s="30" t="s">
        <v>53</v>
      </c>
      <c r="L35" s="28">
        <f>SUM(L24:L34)</f>
        <v>4.901</v>
      </c>
      <c r="M35" s="33">
        <f>SUM(M24:M34)</f>
        <v>3347.3984871600005</v>
      </c>
    </row>
    <row r="36" spans="1:11" ht="12.75">
      <c r="A36" t="s">
        <v>4</v>
      </c>
      <c r="E36">
        <v>480.4</v>
      </c>
      <c r="F36" t="s">
        <v>61</v>
      </c>
      <c r="K36" s="1" t="s">
        <v>57</v>
      </c>
    </row>
    <row r="37" spans="10:13" ht="12.75">
      <c r="J37" s="22" t="s">
        <v>31</v>
      </c>
      <c r="K37" s="22"/>
      <c r="L37" s="22" t="s">
        <v>58</v>
      </c>
      <c r="M37" s="22" t="s">
        <v>37</v>
      </c>
    </row>
    <row r="38" spans="2:13" ht="12.75">
      <c r="B38" s="1" t="s">
        <v>5</v>
      </c>
      <c r="C38" s="1"/>
      <c r="J38" s="23" t="s">
        <v>32</v>
      </c>
      <c r="K38" s="23" t="s">
        <v>33</v>
      </c>
      <c r="L38" s="23"/>
      <c r="M38" s="23" t="s">
        <v>59</v>
      </c>
    </row>
    <row r="39" spans="10:13" ht="12.75">
      <c r="J39" s="20">
        <v>1</v>
      </c>
      <c r="K39" s="45" t="s">
        <v>138</v>
      </c>
      <c r="L39" s="23" t="s">
        <v>139</v>
      </c>
      <c r="M39" s="53">
        <v>20</v>
      </c>
    </row>
    <row r="40" spans="1:13" ht="12.75">
      <c r="A40" s="2" t="s">
        <v>6</v>
      </c>
      <c r="F40" s="11">
        <v>121006.22</v>
      </c>
      <c r="J40" s="20">
        <v>2</v>
      </c>
      <c r="K40" s="45"/>
      <c r="L40" s="23"/>
      <c r="M40" s="23"/>
    </row>
    <row r="41" spans="1:13" ht="12.75">
      <c r="A41" t="s">
        <v>7</v>
      </c>
      <c r="F41" s="5">
        <v>113570.32</v>
      </c>
      <c r="J41" s="20">
        <v>3</v>
      </c>
      <c r="K41" s="45"/>
      <c r="L41" s="23"/>
      <c r="M41" s="53"/>
    </row>
    <row r="42" spans="2:13" ht="12.75">
      <c r="B42" t="s">
        <v>8</v>
      </c>
      <c r="F42" s="9">
        <f>F41/F40</f>
        <v>0.9385494398552405</v>
      </c>
      <c r="J42" s="20">
        <v>4</v>
      </c>
      <c r="K42" s="45"/>
      <c r="L42" s="23"/>
      <c r="M42" s="53"/>
    </row>
    <row r="43" spans="1:13" ht="12.75">
      <c r="A43" s="48" t="s">
        <v>131</v>
      </c>
      <c r="B43" s="48"/>
      <c r="C43" s="48"/>
      <c r="D43" s="48"/>
      <c r="E43" s="48"/>
      <c r="F43" s="52">
        <f>400+300+400</f>
        <v>1100</v>
      </c>
      <c r="J43" s="20">
        <v>5</v>
      </c>
      <c r="K43" s="45"/>
      <c r="L43" s="23"/>
      <c r="M43" s="53"/>
    </row>
    <row r="44" spans="1:13" ht="12.75">
      <c r="A44" s="3" t="s">
        <v>9</v>
      </c>
      <c r="B44" s="3"/>
      <c r="C44" s="3"/>
      <c r="D44" s="3"/>
      <c r="E44" s="1"/>
      <c r="F44" s="8">
        <f>F41+F43</f>
        <v>114670.32</v>
      </c>
      <c r="J44" s="20">
        <v>6</v>
      </c>
      <c r="K44" s="45"/>
      <c r="L44" s="23"/>
      <c r="M44" s="25"/>
    </row>
    <row r="45" spans="10:13" ht="12.75">
      <c r="J45" s="20">
        <v>7</v>
      </c>
      <c r="K45" s="45"/>
      <c r="L45" s="23"/>
      <c r="M45" s="23"/>
    </row>
    <row r="46" spans="2:13" ht="12.75">
      <c r="B46" s="1" t="s">
        <v>10</v>
      </c>
      <c r="C46" s="1"/>
      <c r="J46" s="20">
        <v>8</v>
      </c>
      <c r="K46" s="45"/>
      <c r="L46" s="23"/>
      <c r="M46" s="23"/>
    </row>
    <row r="47" spans="10:13" ht="12.75">
      <c r="J47" s="20">
        <v>9</v>
      </c>
      <c r="K47" s="45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45"/>
      <c r="L48" s="23"/>
      <c r="M48" s="23"/>
    </row>
    <row r="49" spans="1:13" ht="12.75">
      <c r="A49" t="s">
        <v>12</v>
      </c>
      <c r="F49" s="11">
        <f>(8085+9384)*1.302</f>
        <v>22744.638</v>
      </c>
      <c r="J49" s="16"/>
      <c r="K49" s="16"/>
      <c r="L49" s="34" t="s">
        <v>60</v>
      </c>
      <c r="M49" s="42">
        <f>SUM(M39:M48)</f>
        <v>20</v>
      </c>
    </row>
    <row r="50" spans="1:6" ht="12.75">
      <c r="A50" s="6" t="s">
        <v>15</v>
      </c>
      <c r="F50" s="11">
        <f>(3050+3050)*1.302</f>
        <v>7942.200000000001</v>
      </c>
    </row>
    <row r="51" spans="1:11" ht="12.75">
      <c r="A51" s="58" t="s">
        <v>82</v>
      </c>
      <c r="B51" s="56"/>
      <c r="C51" s="56"/>
      <c r="D51" s="56"/>
      <c r="E51" s="59">
        <v>0</v>
      </c>
      <c r="F51" s="57">
        <f>E51*E33</f>
        <v>0</v>
      </c>
      <c r="K51" s="51"/>
    </row>
    <row r="52" spans="1:11" ht="12.75">
      <c r="A52" s="4" t="s">
        <v>29</v>
      </c>
      <c r="F52" s="31">
        <f>F49+F50+F51</f>
        <v>30686.838</v>
      </c>
      <c r="K52" s="51"/>
    </row>
    <row r="53" ht="12.75">
      <c r="A53" s="4" t="s">
        <v>16</v>
      </c>
    </row>
    <row r="54" spans="1:11" ht="12.75">
      <c r="A54" t="s">
        <v>74</v>
      </c>
      <c r="D54" s="5">
        <v>0</v>
      </c>
      <c r="E54" t="s">
        <v>14</v>
      </c>
      <c r="F54" s="11">
        <f>E33*D54</f>
        <v>0</v>
      </c>
      <c r="K54" s="51"/>
    </row>
    <row r="55" spans="1:11" ht="12.75">
      <c r="A55" t="s">
        <v>78</v>
      </c>
      <c r="B55">
        <v>930.7</v>
      </c>
      <c r="C55" t="s">
        <v>13</v>
      </c>
      <c r="D55" s="5">
        <v>0.6</v>
      </c>
      <c r="E55" t="s">
        <v>14</v>
      </c>
      <c r="F55" s="11">
        <f>B55*D55</f>
        <v>558.42</v>
      </c>
      <c r="K55" s="51"/>
    </row>
    <row r="56" spans="1:6" ht="12.75">
      <c r="A56" s="4" t="s">
        <v>17</v>
      </c>
      <c r="B56" s="10"/>
      <c r="C56" s="10"/>
      <c r="F56" s="31">
        <f>SUM(F54:F55)</f>
        <v>558.42</v>
      </c>
    </row>
    <row r="57" spans="1:2" ht="12.75">
      <c r="A57" s="4" t="s">
        <v>62</v>
      </c>
      <c r="B57" s="4"/>
    </row>
    <row r="58" spans="1:6" ht="12.75">
      <c r="A58" t="s">
        <v>18</v>
      </c>
      <c r="C58" s="47">
        <v>1958853</v>
      </c>
      <c r="D58">
        <v>222433.7</v>
      </c>
      <c r="E58">
        <v>3475.1</v>
      </c>
      <c r="F58" s="35">
        <f>C58/D58*E58</f>
        <v>30603.32162033001</v>
      </c>
    </row>
    <row r="59" spans="1:6" ht="12.75">
      <c r="A59" t="s">
        <v>19</v>
      </c>
      <c r="F59" s="35">
        <f>M20</f>
        <v>4419.030445200001</v>
      </c>
    </row>
    <row r="60" spans="1:6" ht="12.75">
      <c r="A60" t="s">
        <v>20</v>
      </c>
      <c r="F60" s="11">
        <f>M35</f>
        <v>3347.3984871600005</v>
      </c>
    </row>
    <row r="61" spans="1:6" ht="12.75">
      <c r="A61" t="s">
        <v>21</v>
      </c>
      <c r="F61" s="5">
        <f>1*600*1.302</f>
        <v>781.2</v>
      </c>
    </row>
    <row r="62" spans="1:6" ht="12.75">
      <c r="A62" t="s">
        <v>22</v>
      </c>
      <c r="F62" s="11">
        <f>M49</f>
        <v>20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3475.1</v>
      </c>
      <c r="C65" t="s">
        <v>13</v>
      </c>
      <c r="D65" s="11">
        <v>0.81</v>
      </c>
      <c r="E65" t="s">
        <v>14</v>
      </c>
      <c r="F65" s="11">
        <f>B65*D65</f>
        <v>2814.831</v>
      </c>
    </row>
    <row r="66" spans="1:6" ht="12.75">
      <c r="A66" s="63" t="s">
        <v>129</v>
      </c>
      <c r="B66" s="63"/>
      <c r="C66" s="63"/>
      <c r="D66" s="64"/>
      <c r="E66" s="63"/>
      <c r="F66" s="64">
        <v>10420.5</v>
      </c>
    </row>
    <row r="67" spans="1:6" ht="12.75">
      <c r="A67" s="56" t="s">
        <v>83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65</v>
      </c>
      <c r="B68" s="10"/>
      <c r="C68" s="10"/>
      <c r="F68" s="31">
        <f>SUM(F58:F67)</f>
        <v>52406.28155269</v>
      </c>
    </row>
    <row r="69" spans="1:6" ht="12.75">
      <c r="A69" s="4" t="s">
        <v>63</v>
      </c>
      <c r="F69" s="5"/>
    </row>
    <row r="70" spans="1:6" ht="12.75">
      <c r="A70" t="s">
        <v>25</v>
      </c>
      <c r="B70">
        <v>3475.1</v>
      </c>
      <c r="C70" t="s">
        <v>61</v>
      </c>
      <c r="D70" s="5">
        <v>0.49</v>
      </c>
      <c r="E70" t="s">
        <v>14</v>
      </c>
      <c r="F70" s="11">
        <f>B70*D70</f>
        <v>1702.799</v>
      </c>
    </row>
    <row r="71" ht="12.75">
      <c r="A71" t="s">
        <v>26</v>
      </c>
    </row>
    <row r="72" ht="12.75">
      <c r="A72" s="7" t="s">
        <v>73</v>
      </c>
    </row>
    <row r="73" spans="2:6" ht="12.75">
      <c r="B73">
        <v>3475.1</v>
      </c>
      <c r="C73" t="s">
        <v>13</v>
      </c>
      <c r="D73" s="11">
        <v>2.86</v>
      </c>
      <c r="E73" t="s">
        <v>14</v>
      </c>
      <c r="F73" s="11">
        <f>B73*D73</f>
        <v>9938.786</v>
      </c>
    </row>
    <row r="74" spans="1:6" ht="12.75">
      <c r="A74" s="10" t="s">
        <v>66</v>
      </c>
      <c r="F74" s="31">
        <f>F70+F73</f>
        <v>11641.585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5.44</v>
      </c>
      <c r="E77" t="s">
        <v>14</v>
      </c>
      <c r="F77" s="11">
        <f>B77*D77</f>
        <v>18904.544</v>
      </c>
    </row>
    <row r="78" spans="1:6" ht="12.75">
      <c r="A78" s="4" t="s">
        <v>67</v>
      </c>
      <c r="F78" s="31">
        <f>SUM(F77)</f>
        <v>18904.544</v>
      </c>
    </row>
    <row r="79" spans="1:6" ht="12.75">
      <c r="A79" s="60" t="s">
        <v>77</v>
      </c>
      <c r="B79" s="56"/>
      <c r="C79" s="56"/>
      <c r="D79" s="59">
        <v>0</v>
      </c>
      <c r="E79" s="56"/>
      <c r="F79" s="61">
        <f>D79*E33</f>
        <v>0</v>
      </c>
    </row>
    <row r="80" spans="1:6" ht="12.75">
      <c r="A80" s="1" t="s">
        <v>28</v>
      </c>
      <c r="B80" s="1"/>
      <c r="F80" s="31">
        <f>F52+F56+F68+F74+F78+F79</f>
        <v>114197.66855268998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1">
        <f>F80*5.8%</f>
        <v>6623.464776056018</v>
      </c>
      <c r="I81" s="7"/>
    </row>
    <row r="82" spans="1:9" ht="12.75">
      <c r="A82" s="1"/>
      <c r="B82" s="36" t="s">
        <v>126</v>
      </c>
      <c r="C82" s="36"/>
      <c r="D82" s="1"/>
      <c r="E82" s="54"/>
      <c r="F82" s="55">
        <f>552.9+1981</f>
        <v>2533.9</v>
      </c>
      <c r="I82" s="7"/>
    </row>
    <row r="83" spans="1:9" ht="12.75">
      <c r="A83" s="1"/>
      <c r="B83" s="36" t="s">
        <v>127</v>
      </c>
      <c r="C83" s="36"/>
      <c r="D83" s="1"/>
      <c r="E83" s="54"/>
      <c r="F83" s="55">
        <f>707.15+707.15</f>
        <v>1414.3</v>
      </c>
      <c r="I83" s="7"/>
    </row>
    <row r="84" spans="1:9" ht="12.75">
      <c r="A84" s="1"/>
      <c r="B84" s="36" t="s">
        <v>128</v>
      </c>
      <c r="C84" s="36"/>
      <c r="D84" s="1"/>
      <c r="E84" s="54"/>
      <c r="F84" s="55">
        <f>3136.46+3136.46</f>
        <v>6272.92</v>
      </c>
      <c r="I84" s="7"/>
    </row>
    <row r="85" spans="1:6" ht="15">
      <c r="A85" s="12" t="s">
        <v>30</v>
      </c>
      <c r="B85" s="12"/>
      <c r="C85" s="12"/>
      <c r="D85" s="12"/>
      <c r="E85" s="12"/>
      <c r="F85" s="32">
        <f>F80+F81+F82+F83+F84</f>
        <v>131042.253328746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135</v>
      </c>
    </row>
    <row r="87" spans="1:6" ht="12.75">
      <c r="A87" s="13"/>
      <c r="B87" s="39">
        <v>45536</v>
      </c>
      <c r="C87" s="40">
        <v>-1527904</v>
      </c>
      <c r="D87" s="43">
        <f>F44</f>
        <v>114670.32</v>
      </c>
      <c r="E87" s="43">
        <f>F85</f>
        <v>131042.253328746</v>
      </c>
      <c r="F87" s="44">
        <f>C87+D87-E87</f>
        <v>-1544275.933328746</v>
      </c>
    </row>
    <row r="89" spans="1:6" ht="13.5" thickBot="1">
      <c r="A89" t="s">
        <v>110</v>
      </c>
      <c r="C89" s="49" t="s">
        <v>134</v>
      </c>
      <c r="D89" s="8" t="s">
        <v>111</v>
      </c>
      <c r="E89" s="49">
        <v>45230</v>
      </c>
      <c r="F89" t="s">
        <v>112</v>
      </c>
    </row>
    <row r="90" spans="1:7" ht="13.5" thickBot="1">
      <c r="A90" t="s">
        <v>113</v>
      </c>
      <c r="F90" s="50">
        <f>E87</f>
        <v>131042.253328746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2023-01-12T16:44:58Z</cp:lastPrinted>
  <dcterms:created xsi:type="dcterms:W3CDTF">2008-08-18T07:30:19Z</dcterms:created>
  <dcterms:modified xsi:type="dcterms:W3CDTF">2024-01-19T10:25:14Z</dcterms:modified>
  <cp:category/>
  <cp:version/>
  <cp:contentType/>
  <cp:contentStatus/>
</cp:coreProperties>
</file>