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<sst xmlns="http://schemas.openxmlformats.org/spreadsheetml/2006/main" count="177" uniqueCount="153">
  <si>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</si>
  <si>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</si>
  <si>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</si>
  <si>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</si>
  <si>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</si>
  <si>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</si>
  <si>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</si>
  <si>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</si>
  <si>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</si>
  <si>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</si>
  <si>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</si>
  <si>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</si>
  <si>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</si>
  <si>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</si>
  <si>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</si>
  <si>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</si>
  <si>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</si>
  <si>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</si>
  <si>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</si>
  <si>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</si>
  <si>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</si>
  <si>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</si>
  <si>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</si>
  <si>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</si>
  <si>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</si>
  <si>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</si>
  <si>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</si>
  <si>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</si>
  <si>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</si>
  <si>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</si>
  <si>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</si>
  <si>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</si>
  <si>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</si>
  <si>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</si>
  <si>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</si>
  <si>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</si>
  <si>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</si>
  <si>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</si>
  <si>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</si>
  <si>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</si>
  <si>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</si>
  <si>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</si>
  <si>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</si>
  <si>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</si>
  <si>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</si>
  <si>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</si>
  <si>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</si>
  <si>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</si>
  <si>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</si>
  <si>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</si>
  <si>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</si>
  <si>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</si>
  <si>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</si>
  <si>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</si>
  <si>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</si>
  <si>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</si>
  <si>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</si>
  <si>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</si>
  <si>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</si>
  <si>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</si>
  <si>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</si>
  <si>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</si>
  <si>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</si>
  <si>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</si>
  <si>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</si>
  <si>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</si>
  <si>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</si>
  <si>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</si>
  <si>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</si>
  <si>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</si>
  <si>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</si>
  <si>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</si>
  <si>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</si>
  <si>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</si>
  <si>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</si>
  <si>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</si>
  <si>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</si>
  <si>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</si>
  <si>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</si>
  <si>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</si>
  <si>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</si>
  <si>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</si>
  <si>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</si>
  <si>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</si>
  <si>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</si>
  <si>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</si>
  <si>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</si>
  <si>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</si>
  <si>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</si>
  <si>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</si>
  <si>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</si>
  <si>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</si>
  <si>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</si>
  <si>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</si>
  <si>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</si>
  <si>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</si>
  <si>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</si>
  <si>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</si>
  <si>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</si>
  <si>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</si>
  <si>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</si>
  <si>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</si>
  <si>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</si>
  <si>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</si>
  <si>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</si>
  <si>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</si>
  <si>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</si>
  <si>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</si>
  <si>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</si>
  <si>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</si>
  <si>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</si>
  <si>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</si>
  <si>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</si>
  <si>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</si>
  <si>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</si>
  <si>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</si>
  <si>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</si>
  <si>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</si>
  <si>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</si>
  <si>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</si>
  <si>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</si>
  <si>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</si>
  <si>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</si>
  <si>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</si>
  <si>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</si>
  <si>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</si>
  <si>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</si>
  <si>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</si>
  <si>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</si>
  <si>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</si>
  <si>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</si>
  <si>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</si>
  <si>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Видикон)</t>
    </r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</si>
  <si>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</si>
  <si>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</si>
  <si>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</si>
  <si>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</si>
  <si>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</si>
  <si>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 xml:space="preserve">смена труб д 20 м/пл (4мп) </t>
  </si>
  <si>
    <t>труба д 20</t>
  </si>
  <si>
    <t>4мп</t>
  </si>
  <si>
    <t>уголок 20</t>
  </si>
  <si>
    <t>3шт</t>
  </si>
  <si>
    <t>переход 25х20</t>
  </si>
  <si>
    <t>1шт</t>
  </si>
  <si>
    <t>прочистка канализации</t>
  </si>
  <si>
    <t>прочистка вентканалов кв.3,11,19,26,29,35,39,40,42</t>
  </si>
  <si>
    <t>смена светильник (4шт) п-д2</t>
  </si>
  <si>
    <t>светильник</t>
  </si>
  <si>
    <t>4шт</t>
  </si>
  <si>
    <t>8шт</t>
  </si>
  <si>
    <t>саморез</t>
  </si>
  <si>
    <t>дюпель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</si>
</sst>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7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E2" s="61">
        <v>12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5">
        <f>L6*524.58*1.302</f>
        <v>1618.7174892000003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5">
        <f t="shared" si="0"/>
        <v>293.6913588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5">
        <f t="shared" si="0"/>
        <v>737.6434128000001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4.380000000000001</v>
      </c>
      <c r="M20" s="32">
        <f>SUM(M6:M19)</f>
        <v>2991.5538408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/>
      <c r="M24" s="45">
        <v>7100</v>
      </c>
    </row>
    <row r="25" spans="1:13" ht="12.75">
      <c r="A25" t="s">
        <v>106</v>
      </c>
      <c r="J25" s="20">
        <v>2</v>
      </c>
      <c r="K25" s="20" t="s">
        <v>138</v>
      </c>
      <c r="L25" s="45">
        <f>0.04*224.9</f>
        <v>8.996</v>
      </c>
      <c r="M25" s="45">
        <f aca="true" t="shared" si="1" ref="M25:M34">L25*524.58*1.302</f>
        <v>6144.29642736</v>
      </c>
    </row>
    <row r="26" spans="1:13" ht="12.75">
      <c r="A26" t="s">
        <v>107</v>
      </c>
      <c r="J26" s="20">
        <v>3</v>
      </c>
      <c r="K26" s="20" t="s">
        <v>145</v>
      </c>
      <c r="L26" s="45">
        <v>4.83</v>
      </c>
      <c r="M26" s="45">
        <f t="shared" si="1"/>
        <v>3298.9052628000004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146</v>
      </c>
      <c r="L27" s="45">
        <f>1.1*18.7</f>
        <v>20.57</v>
      </c>
      <c r="M27" s="45">
        <f t="shared" si="1"/>
        <v>14049.375001200004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25">
        <f>0.04*89.1</f>
        <v>3.564</v>
      </c>
      <c r="M28" s="45">
        <f t="shared" si="1"/>
        <v>2434.22326224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45">
        <f t="shared" si="1"/>
        <v>0</v>
      </c>
    </row>
    <row r="30" spans="10:13" ht="12.75">
      <c r="J30" s="20">
        <v>8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45">
        <f t="shared" si="1"/>
        <v>0</v>
      </c>
    </row>
    <row r="32" spans="10:13" ht="12.75">
      <c r="J32" s="20">
        <v>10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45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37.96</v>
      </c>
      <c r="M35" s="32">
        <f>SUM(M24:M34)</f>
        <v>33026.7999536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4*102.23</f>
        <v>408.92</v>
      </c>
    </row>
    <row r="40" spans="1:13" ht="12.75">
      <c r="A40" s="2" t="s">
        <v>6</v>
      </c>
      <c r="F40" s="11">
        <v>64961.48</v>
      </c>
      <c r="J40" s="20">
        <v>2</v>
      </c>
      <c r="K40" s="20" t="s">
        <v>141</v>
      </c>
      <c r="L40" s="25" t="s">
        <v>142</v>
      </c>
      <c r="M40" s="25">
        <f>3*6.85</f>
        <v>20.549999999999997</v>
      </c>
    </row>
    <row r="41" spans="1:13" ht="12.75">
      <c r="A41" t="s">
        <v>7</v>
      </c>
      <c r="F41" s="5">
        <v>62746.01</v>
      </c>
      <c r="J41" s="20">
        <v>3</v>
      </c>
      <c r="K41" s="20" t="s">
        <v>143</v>
      </c>
      <c r="L41" s="25" t="s">
        <v>144</v>
      </c>
      <c r="M41" s="25">
        <f>25.27</f>
        <v>25.27</v>
      </c>
    </row>
    <row r="42" spans="2:13" ht="12.75">
      <c r="B42" t="s">
        <v>8</v>
      </c>
      <c r="F42" s="9">
        <f>F41/F40</f>
        <v>0.9658956353826914</v>
      </c>
      <c r="J42" s="20">
        <v>4</v>
      </c>
      <c r="K42" s="20" t="s">
        <v>148</v>
      </c>
      <c r="L42" s="25" t="s">
        <v>149</v>
      </c>
      <c r="M42" s="25">
        <f>4*239</f>
        <v>956</v>
      </c>
    </row>
    <row r="43" spans="1:13" ht="12.75">
      <c r="A43" t="s">
        <v>132</v>
      </c>
      <c r="F43" s="11">
        <f>400+114.13</f>
        <v>514.13</v>
      </c>
      <c r="J43" s="20">
        <v>5</v>
      </c>
      <c r="K43" s="20" t="s">
        <v>151</v>
      </c>
      <c r="L43" s="25" t="s">
        <v>150</v>
      </c>
      <c r="M43" s="25">
        <f>8*0.96</f>
        <v>7.68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63260.14</v>
      </c>
      <c r="J44" s="20">
        <v>6</v>
      </c>
      <c r="K44" s="20" t="s">
        <v>152</v>
      </c>
      <c r="L44" s="25" t="s">
        <v>150</v>
      </c>
      <c r="M44" s="25">
        <f>8*0.72</f>
        <v>5.76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5"/>
    </row>
    <row r="49" spans="1:13" ht="12.75">
      <c r="A49" t="s">
        <v>12</v>
      </c>
      <c r="F49" s="11">
        <f>(4200+4200)*1.302</f>
        <v>10936.800000000001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(1700+1700)*1.302</f>
        <v>4426.8</v>
      </c>
      <c r="J50" s="20">
        <v>12</v>
      </c>
      <c r="K50" s="20"/>
      <c r="L50" s="25"/>
      <c r="M50" s="25"/>
    </row>
    <row r="51" spans="1:13" ht="12.75">
      <c r="A51" s="55" t="s">
        <v>83</v>
      </c>
      <c r="B51" s="56"/>
      <c r="C51" s="56"/>
      <c r="D51" s="56"/>
      <c r="E51" s="57">
        <v>1.11</v>
      </c>
      <c r="F51" s="60">
        <f>E51*E33</f>
        <v>2267.5080000000003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17631.108000000004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0.6</v>
      </c>
      <c r="E55" t="s">
        <v>14</v>
      </c>
      <c r="F55" s="5">
        <f>B55*D55</f>
        <v>384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6">
        <v>1958853</v>
      </c>
      <c r="D58">
        <v>222433.7</v>
      </c>
      <c r="E58">
        <v>2042.8</v>
      </c>
      <c r="F58" s="33">
        <f>C58/D58*E58</f>
        <v>17989.832064116184</v>
      </c>
      <c r="J58" s="20">
        <v>20</v>
      </c>
      <c r="K58" s="20"/>
      <c r="L58" s="25"/>
      <c r="M58" s="25"/>
    </row>
    <row r="59" spans="1:13" ht="12.75">
      <c r="A59" t="s">
        <v>20</v>
      </c>
      <c r="F59" s="33">
        <f>M20</f>
        <v>2991.5538408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33026.7999536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M64</f>
        <v>1424.18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/>
      <c r="K64" s="20"/>
      <c r="L64" s="30" t="s">
        <v>65</v>
      </c>
      <c r="M64" s="32">
        <f>SUM(M39:M63)</f>
        <v>1424.18</v>
      </c>
    </row>
    <row r="65" spans="1:6" ht="12.75">
      <c r="A65" s="43"/>
      <c r="B65" s="43">
        <v>2042.8</v>
      </c>
      <c r="C65" s="43" t="s">
        <v>13</v>
      </c>
      <c r="D65" s="44">
        <v>0.94</v>
      </c>
      <c r="E65" s="43" t="s">
        <v>14</v>
      </c>
      <c r="F65" s="44">
        <f>B65*D65</f>
        <v>1920.2319999999997</v>
      </c>
    </row>
    <row r="66" spans="1:6" ht="12.75">
      <c r="A66" s="53" t="s">
        <v>75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0.8</v>
      </c>
      <c r="E67" s="53"/>
      <c r="F67" s="54">
        <f>D67*E33</f>
        <v>1634.24</v>
      </c>
    </row>
    <row r="68" spans="1:6" ht="12.75">
      <c r="A68" s="4" t="s">
        <v>25</v>
      </c>
      <c r="B68" s="10"/>
      <c r="C68" s="10"/>
      <c r="F68" s="31">
        <f>SUM(F58:F67)</f>
        <v>58986.83785851618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0.49</v>
      </c>
      <c r="E70" t="s">
        <v>14</v>
      </c>
      <c r="F70" s="11">
        <f>B70*D70</f>
        <v>1000.972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2.56</v>
      </c>
      <c r="E73" t="s">
        <v>14</v>
      </c>
      <c r="F73" s="11">
        <f>B73*D73</f>
        <v>5229.568</v>
      </c>
    </row>
    <row r="74" spans="1:6" ht="12.75">
      <c r="A74" s="4" t="s">
        <v>29</v>
      </c>
      <c r="F74" s="31">
        <f>F70+F73</f>
        <v>6230.54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6.31</v>
      </c>
      <c r="E77" t="s">
        <v>14</v>
      </c>
      <c r="F77" s="11">
        <f>B77*D77</f>
        <v>12890.068</v>
      </c>
    </row>
    <row r="78" spans="1:6" ht="12.75">
      <c r="A78" s="4" t="s">
        <v>32</v>
      </c>
      <c r="F78" s="31">
        <f>SUM(F77)</f>
        <v>12890.068</v>
      </c>
    </row>
    <row r="79" spans="1:6" ht="12.75">
      <c r="A79" s="58" t="s">
        <v>78</v>
      </c>
      <c r="B79" s="56"/>
      <c r="C79" s="56"/>
      <c r="D79" s="57">
        <v>2.26</v>
      </c>
      <c r="E79" s="56"/>
      <c r="F79" s="59">
        <f>D79*E33</f>
        <v>4616.727999999999</v>
      </c>
    </row>
    <row r="80" spans="1:8" ht="12.75">
      <c r="A80" s="1" t="s">
        <v>33</v>
      </c>
      <c r="B80" s="1"/>
      <c r="F80" s="31">
        <f>F52+F56+F68+F74+F78+F79</f>
        <v>100739.28185851617</v>
      </c>
      <c r="G80" s="7"/>
      <c r="H80" s="7"/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5842.878347793938</v>
      </c>
      <c r="G81" s="7"/>
      <c r="H81" s="7"/>
      <c r="I81" s="7"/>
    </row>
    <row r="82" spans="1:9" ht="12.75">
      <c r="A82" s="1"/>
      <c r="B82" s="34" t="s">
        <v>128</v>
      </c>
      <c r="C82" s="34"/>
      <c r="D82" s="1"/>
      <c r="E82" s="51"/>
      <c r="F82" s="52">
        <f>2514.24+1367.7</f>
        <v>3881.9399999999996</v>
      </c>
      <c r="G82" s="7"/>
      <c r="H82" s="7"/>
      <c r="I82" s="7"/>
    </row>
    <row r="83" spans="1:9" ht="12.75">
      <c r="A83" s="1"/>
      <c r="B83" s="34" t="s">
        <v>129</v>
      </c>
      <c r="C83" s="34"/>
      <c r="D83" s="1"/>
      <c r="E83" s="51"/>
      <c r="F83" s="52">
        <f>2*183.99</f>
        <v>367.98</v>
      </c>
      <c r="G83" s="7"/>
      <c r="H83" s="7"/>
      <c r="I83" s="7"/>
    </row>
    <row r="84" spans="1:9" ht="12.75">
      <c r="A84" s="1"/>
      <c r="B84" s="34" t="s">
        <v>130</v>
      </c>
      <c r="C84" s="34"/>
      <c r="D84" s="1"/>
      <c r="E84" s="51"/>
      <c r="F84" s="5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110832.08020631011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136</v>
      </c>
    </row>
    <row r="87" spans="1:6" ht="12.75">
      <c r="A87" s="13"/>
      <c r="B87" s="38">
        <v>45597</v>
      </c>
      <c r="C87" s="39">
        <v>-1593978</v>
      </c>
      <c r="D87" s="41">
        <f>F44</f>
        <v>63260.14</v>
      </c>
      <c r="E87" s="41">
        <f>F85</f>
        <v>110832.08020631011</v>
      </c>
      <c r="F87" s="42">
        <f>C87+D87-E87</f>
        <v>-1641549.9402063102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45291</v>
      </c>
      <c r="F89" t="s">
        <v>114</v>
      </c>
    </row>
    <row r="90" spans="1:7" ht="13.5" thickBot="1">
      <c r="A90" t="s">
        <v>115</v>
      </c>
      <c r="F90" s="49">
        <f>E87</f>
        <v>110832.08020631011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2023-01-12T17:03:12Z</cp:lastPrinted>
  <dcterms:created xsi:type="dcterms:W3CDTF">2008-08-18T07:30:19Z</dcterms:created>
  <dcterms:modified xsi:type="dcterms:W3CDTF">2024-02-26T12:58:27Z</dcterms:modified>
  <cp:category/>
  <cp:version/>
  <cp:contentType/>
  <cp:contentStatus/>
</cp:coreProperties>
</file>