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<sst xmlns="http://schemas.openxmlformats.org/spreadsheetml/2006/main" count="178" uniqueCount="151">
  <si>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</si>
  <si>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</si>
  <si>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</si>
  <si>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</si>
  <si>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</si>
  <si>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</si>
  <si>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</si>
  <si>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</si>
  <si>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</si>
  <si>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</si>
  <si>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</si>
  <si>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</si>
  <si>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</si>
  <si>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</si>
  <si>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</si>
  <si>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</si>
  <si>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</si>
  <si>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</si>
  <si>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</si>
  <si>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</si>
  <si>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</si>
  <si>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</si>
  <si>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</si>
  <si>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</si>
  <si>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</si>
  <si>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</si>
  <si>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</si>
  <si>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</si>
  <si>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</si>
  <si>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</si>
  <si>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</si>
  <si>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</si>
  <si>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</si>
  <si>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</si>
  <si>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</si>
  <si>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</si>
  <si>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</si>
  <si>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</si>
  <si>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</si>
  <si>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</si>
  <si>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</si>
  <si>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</si>
  <si>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</si>
  <si>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</si>
  <si>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</si>
  <si>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</si>
  <si>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</si>
  <si>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</si>
  <si>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</si>
  <si>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</si>
  <si>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</si>
  <si>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</si>
  <si>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</si>
  <si>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</si>
  <si>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</si>
  <si>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</si>
  <si>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</si>
  <si>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</si>
  <si>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</si>
  <si>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</si>
  <si>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</si>
  <si>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</si>
  <si>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</si>
  <si>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</si>
  <si>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</si>
  <si>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</si>
  <si>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</si>
  <si>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</si>
  <si>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</si>
  <si>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</si>
  <si>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</si>
  <si>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</si>
  <si>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</si>
  <si>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</si>
  <si>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</si>
  <si>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</si>
  <si>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</si>
  <si>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</si>
  <si>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</si>
  <si>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</si>
  <si>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</si>
  <si>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</si>
  <si>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</si>
  <si>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</si>
  <si>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</si>
  <si>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</si>
  <si>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</si>
  <si>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</si>
  <si>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</si>
  <si>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</si>
  <si>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</si>
  <si>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</si>
  <si>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</si>
  <si>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</si>
  <si>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</si>
  <si>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</si>
  <si>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</si>
  <si>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</si>
  <si>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</si>
  <si>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</si>
  <si>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</si>
  <si>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</si>
  <si>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</si>
  <si>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</si>
  <si>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</si>
  <si>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</si>
  <si>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</si>
  <si>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</si>
  <si>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</si>
  <si>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</si>
  <si>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</si>
  <si>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</si>
  <si>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</si>
  <si>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</si>
  <si>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</si>
  <si>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</si>
  <si>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</si>
  <si>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</si>
  <si>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</si>
  <si>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</si>
  <si>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</si>
  <si>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</si>
  <si>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</si>
  <si>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</si>
  <si>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</si>
  <si>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</si>
  <si>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</si>
  <si>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</si>
  <si>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</si>
  <si>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</si>
  <si>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</si>
  <si>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</si>
  <si>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МТС)</t>
  </si>
  <si>
    <t>апреля</t>
  </si>
  <si>
    <t>за   март-апрель  2023 г.</t>
  </si>
  <si>
    <t>01.03.2023г.</t>
  </si>
  <si>
    <t>ост.на 01.05</t>
  </si>
  <si>
    <t>откачка воды из техподполий</t>
  </si>
  <si>
    <t>смена труб д 50 (20мп)</t>
  </si>
  <si>
    <t>10шт</t>
  </si>
  <si>
    <t>труба д 50 пвх 2мп</t>
  </si>
  <si>
    <t>тройник косой 50</t>
  </si>
  <si>
    <t>5шт</t>
  </si>
  <si>
    <t>полуотвод 50</t>
  </si>
  <si>
    <t>трапер 50</t>
  </si>
  <si>
    <t>1шт</t>
  </si>
  <si>
    <t>манжета 50х70</t>
  </si>
  <si>
    <t>диск</t>
  </si>
  <si>
    <t>4шт</t>
  </si>
  <si>
    <t>смена автомата 25 а</t>
  </si>
  <si>
    <t>автомат 25 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</si>
</sst>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E2" s="62">
        <v>4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L6*524.58*1.302</f>
        <v>2240.2503648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5498.175438000001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2745.6727032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4098.01896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34">
        <f>SUM(L6:L19)</f>
        <v>22.93</v>
      </c>
      <c r="M20" s="34">
        <f>SUM(M6:M19)</f>
        <v>15661.262458800004</v>
      </c>
    </row>
    <row r="21" spans="1:11" ht="12.75">
      <c r="A21" t="s">
        <v>127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7">
        <v>3.5</v>
      </c>
      <c r="M24" s="33">
        <f>L24*524.58*1.15*1.302</f>
        <v>2749.087719</v>
      </c>
    </row>
    <row r="25" spans="1:13" ht="12.75">
      <c r="A25" t="s">
        <v>107</v>
      </c>
      <c r="J25" s="20">
        <v>2</v>
      </c>
      <c r="K25" s="20" t="s">
        <v>137</v>
      </c>
      <c r="L25" s="47">
        <f>0.75*7</f>
        <v>5.25</v>
      </c>
      <c r="M25" s="33">
        <f aca="true" t="shared" si="1" ref="M25:M36">L25*524.58*1.15*1.302</f>
        <v>4123.6315785</v>
      </c>
    </row>
    <row r="26" spans="1:13" ht="12.75">
      <c r="A26" t="s">
        <v>108</v>
      </c>
      <c r="J26" s="20">
        <v>3</v>
      </c>
      <c r="K26" s="20" t="s">
        <v>138</v>
      </c>
      <c r="L26" s="47">
        <f>0.2*133.01</f>
        <v>26.602</v>
      </c>
      <c r="M26" s="33">
        <f t="shared" si="1"/>
        <v>20894.637571668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149</v>
      </c>
      <c r="L27" s="47">
        <v>1.25</v>
      </c>
      <c r="M27" s="33">
        <f t="shared" si="1"/>
        <v>981.8170425000001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36.602000000000004</v>
      </c>
      <c r="M37" s="34">
        <f>SUM(M24:M36)</f>
        <v>28749.173911668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94275.44+11307.11</f>
        <v>105582.55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101055.48</v>
      </c>
      <c r="J41" s="20">
        <v>1</v>
      </c>
      <c r="K41" s="20" t="s">
        <v>140</v>
      </c>
      <c r="L41" s="25" t="s">
        <v>139</v>
      </c>
      <c r="M41" s="25">
        <f>10*113.78</f>
        <v>1137.8</v>
      </c>
    </row>
    <row r="42" spans="2:15" ht="12.75">
      <c r="B42" t="s">
        <v>8</v>
      </c>
      <c r="F42" s="9">
        <f>F41/F40</f>
        <v>0.9571229336665954</v>
      </c>
      <c r="J42" s="20">
        <v>2</v>
      </c>
      <c r="K42" s="20" t="s">
        <v>141</v>
      </c>
      <c r="L42" s="47" t="s">
        <v>142</v>
      </c>
      <c r="M42" s="25">
        <f>5*64.42</f>
        <v>322.1</v>
      </c>
      <c r="N42" s="26"/>
      <c r="O42" s="51"/>
    </row>
    <row r="43" spans="1:13" ht="12.75">
      <c r="A43" s="7" t="s">
        <v>132</v>
      </c>
      <c r="B43" s="7"/>
      <c r="C43" s="7"/>
      <c r="D43" s="7"/>
      <c r="E43" s="7"/>
      <c r="F43" s="5">
        <f>400+300</f>
        <v>700</v>
      </c>
      <c r="J43" s="20">
        <v>3</v>
      </c>
      <c r="K43" s="20" t="s">
        <v>143</v>
      </c>
      <c r="L43" s="25" t="s">
        <v>139</v>
      </c>
      <c r="M43" s="25">
        <f>10*26</f>
        <v>260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101755.48</v>
      </c>
      <c r="J44" s="20">
        <v>4</v>
      </c>
      <c r="K44" s="20" t="s">
        <v>144</v>
      </c>
      <c r="L44" s="25" t="s">
        <v>145</v>
      </c>
      <c r="M44" s="25">
        <v>80</v>
      </c>
    </row>
    <row r="45" spans="10:13" ht="12.75">
      <c r="J45" s="20">
        <v>5</v>
      </c>
      <c r="K45" s="20" t="s">
        <v>146</v>
      </c>
      <c r="L45" s="25" t="s">
        <v>145</v>
      </c>
      <c r="M45" s="25">
        <v>30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148</v>
      </c>
      <c r="M46" s="25">
        <f>4*34</f>
        <v>136</v>
      </c>
    </row>
    <row r="47" spans="10:13" ht="12.75">
      <c r="J47" s="20">
        <v>7</v>
      </c>
      <c r="K47" s="20" t="s">
        <v>150</v>
      </c>
      <c r="L47" s="25" t="s">
        <v>145</v>
      </c>
      <c r="M47" s="25">
        <v>123.84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(4150+4150)*1.302</f>
        <v>10806.6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(1950+1950)*1.302</f>
        <v>5077.8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15884.400000000001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2089.7400000000002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0.6</v>
      </c>
      <c r="E56" t="s">
        <v>14</v>
      </c>
      <c r="F56" s="11">
        <f>B56*D56</f>
        <v>599.52</v>
      </c>
    </row>
    <row r="57" spans="1:6" ht="12.75">
      <c r="A57" s="4" t="s">
        <v>17</v>
      </c>
      <c r="B57" s="10"/>
      <c r="C57" s="10"/>
      <c r="F57" s="32">
        <f>SUM(F54:F56)</f>
        <v>599.52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1960902</v>
      </c>
      <c r="D59">
        <v>222433.7</v>
      </c>
      <c r="E59">
        <v>2983.9</v>
      </c>
      <c r="F59" s="35">
        <f>C59/D59*E59</f>
        <v>26305.076424120984</v>
      </c>
    </row>
    <row r="60" spans="1:6" ht="12.75">
      <c r="A60" t="s">
        <v>20</v>
      </c>
      <c r="F60" s="35">
        <f>M20</f>
        <v>15661.262458800004</v>
      </c>
    </row>
    <row r="61" spans="1:6" ht="12.75">
      <c r="A61" t="s">
        <v>21</v>
      </c>
      <c r="F61" s="11">
        <f>M37</f>
        <v>28749.173911668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2089.7400000000002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0.8</v>
      </c>
      <c r="E66" t="s">
        <v>14</v>
      </c>
      <c r="F66" s="11">
        <f>B66*D66</f>
        <v>2387.1200000000003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75192.37279458898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0.49</v>
      </c>
      <c r="E71" t="s">
        <v>14</v>
      </c>
      <c r="F71" s="11">
        <f>B71*D71</f>
        <v>1462.111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2.98</v>
      </c>
      <c r="E74" t="s">
        <v>14</v>
      </c>
      <c r="F74" s="11">
        <f>B74*D74</f>
        <v>8892.022</v>
      </c>
    </row>
    <row r="75" spans="1:6" ht="12.75">
      <c r="A75" s="4" t="s">
        <v>29</v>
      </c>
      <c r="F75" s="32">
        <f>F71+F74</f>
        <v>10354.133000000002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5.82</v>
      </c>
      <c r="E78" t="s">
        <v>14</v>
      </c>
      <c r="F78" s="11">
        <f>B78*D78</f>
        <v>17366.298000000003</v>
      </c>
    </row>
    <row r="79" spans="1:6" ht="12.75">
      <c r="A79" s="4" t="s">
        <v>31</v>
      </c>
      <c r="F79" s="32">
        <f>SUM(F78)</f>
        <v>17366.298000000003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119396.723794589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6925.009980086161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f>6337.98+1990.44</f>
        <v>8328.42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130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135127.47377467516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136</v>
      </c>
    </row>
    <row r="88" spans="1:6" ht="12.75">
      <c r="A88" s="13"/>
      <c r="B88" s="39">
        <v>44986</v>
      </c>
      <c r="C88" s="40">
        <v>-480839</v>
      </c>
      <c r="D88" s="43">
        <f>F44</f>
        <v>101755.48</v>
      </c>
      <c r="E88" s="43">
        <f>F86</f>
        <v>135127.47377467516</v>
      </c>
      <c r="F88" s="44">
        <f>C88+D88-E88</f>
        <v>-514210.9937746752</v>
      </c>
    </row>
    <row r="90" spans="1:6" ht="13.5" thickBot="1">
      <c r="A90" t="s">
        <v>112</v>
      </c>
      <c r="C90" s="53" t="s">
        <v>135</v>
      </c>
      <c r="D90" s="8" t="s">
        <v>113</v>
      </c>
      <c r="E90" s="53">
        <v>45015</v>
      </c>
      <c r="F90" t="s">
        <v>114</v>
      </c>
    </row>
    <row r="91" spans="1:7" ht="13.5" thickBot="1">
      <c r="A91" t="s">
        <v>115</v>
      </c>
      <c r="F91" s="54">
        <f>E88</f>
        <v>135127.47377467516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2023-01-12T16:20:43Z</cp:lastPrinted>
  <dcterms:created xsi:type="dcterms:W3CDTF">2008-08-18T07:30:19Z</dcterms:created>
  <dcterms:modified xsi:type="dcterms:W3CDTF">2023-06-16T11:04:33Z</dcterms:modified>
  <cp:category/>
  <cp:version/>
  <cp:contentType/>
  <cp:contentStatus/>
</cp:coreProperties>
</file>