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<sst xmlns="http://schemas.openxmlformats.org/spreadsheetml/2006/main" count="193" uniqueCount="161">
  <si>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</si>
  <si>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</si>
  <si>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</si>
  <si>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</si>
  <si>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</si>
  <si>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</si>
  <si>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</si>
  <si>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</si>
  <si>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</si>
  <si>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</si>
  <si>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</si>
  <si>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</si>
  <si>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</si>
  <si>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</si>
  <si>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</si>
  <si>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</si>
  <si>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</si>
  <si>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</si>
  <si>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</si>
  <si>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</si>
  <si>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</si>
  <si>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</si>
  <si>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</si>
  <si>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</si>
  <si>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</si>
  <si>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</si>
  <si>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</si>
  <si>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</si>
  <si>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</si>
  <si>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</si>
  <si>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</si>
  <si>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</si>
  <si>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</si>
  <si>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</si>
  <si>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</si>
  <si>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</si>
  <si>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</si>
  <si>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</si>
  <si>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</si>
  <si>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</si>
  <si>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</si>
  <si>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</si>
  <si>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</si>
  <si>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</si>
  <si>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</si>
  <si>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</si>
  <si>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</si>
  <si>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</si>
  <si>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</si>
  <si>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</si>
  <si>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</si>
  <si>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</si>
  <si>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</si>
  <si>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</si>
  <si>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</si>
  <si>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</si>
  <si>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</si>
  <si>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</si>
  <si>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</si>
  <si>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</si>
  <si>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</si>
  <si>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</si>
  <si>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</si>
  <si>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</si>
  <si>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</si>
  <si>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</si>
  <si>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</si>
  <si>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</si>
  <si>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</si>
  <si>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</si>
  <si>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</si>
  <si>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</si>
  <si>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</si>
  <si>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</si>
  <si>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</si>
  <si>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</si>
  <si>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</si>
  <si>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</si>
  <si>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</si>
  <si>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</si>
  <si>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</si>
  <si>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</si>
  <si>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</si>
  <si>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</si>
  <si>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</si>
  <si>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</si>
  <si>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</si>
  <si>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</si>
  <si>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</si>
  <si>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</si>
  <si>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</si>
  <si>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</si>
  <si>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</si>
  <si>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</si>
  <si>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</si>
  <si>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</si>
  <si>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</si>
  <si>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</si>
  <si>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</si>
  <si>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</si>
  <si>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</si>
  <si>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</si>
  <si>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</si>
  <si>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</si>
  <si>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</si>
  <si>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</si>
  <si>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</si>
  <si>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</si>
  <si>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</si>
  <si>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</si>
  <si>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</si>
  <si>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</si>
  <si>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</si>
  <si>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</si>
  <si>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</si>
  <si>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</si>
  <si>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</si>
  <si>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</si>
  <si>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</si>
  <si>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</si>
  <si>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</si>
  <si>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</si>
  <si>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</si>
  <si>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</si>
  <si>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</si>
  <si>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</si>
  <si>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</si>
  <si>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</si>
  <si>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</si>
  <si>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Гор.газ (тех.обслуживание и ремонт)</t>
  </si>
  <si>
    <t>Акт № _________9_____________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</si>
  <si>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</si>
  <si>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</si>
  <si>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</si>
  <si>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</si>
  <si>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</si>
  <si>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МТС, ТТК, ЭР-Телеком, Видикон)</t>
  </si>
  <si>
    <t xml:space="preserve">работа по договору </t>
  </si>
  <si>
    <t>вскрытие и прочистка сопла</t>
  </si>
  <si>
    <t>смена вентиля д 25 (1шт) т.п.</t>
  </si>
  <si>
    <t>смена вентиля д 15 (1шт) т.п.</t>
  </si>
  <si>
    <t>вентиль д 25</t>
  </si>
  <si>
    <t>1шт</t>
  </si>
  <si>
    <t>2шт</t>
  </si>
  <si>
    <t>вентиль д 15</t>
  </si>
  <si>
    <t>муфта комб. 20</t>
  </si>
  <si>
    <t>американка 20</t>
  </si>
  <si>
    <t>тройник 20</t>
  </si>
  <si>
    <t>фитинг 15</t>
  </si>
  <si>
    <t xml:space="preserve">смена ламп (12шт) </t>
  </si>
  <si>
    <t>лампа</t>
  </si>
  <si>
    <t>12шт</t>
  </si>
  <si>
    <t>смена ламп дрв (1шт) п-д4</t>
  </si>
  <si>
    <t>лампа дрв</t>
  </si>
  <si>
    <t>смена выключателя (1шт) п-д 4</t>
  </si>
  <si>
    <t>выключатель</t>
  </si>
  <si>
    <t>рубитекс</t>
  </si>
  <si>
    <t>газ</t>
  </si>
  <si>
    <t>35кг</t>
  </si>
  <si>
    <t>смена ламп (5шт)</t>
  </si>
  <si>
    <t>5шт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</si>
</sst>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0">
      <selection activeCell="M53" sqref="M5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130</v>
      </c>
      <c r="D1" s="8">
        <v>1</v>
      </c>
      <c r="E1" s="60">
        <v>2</v>
      </c>
      <c r="K1" t="s">
        <v>66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35</v>
      </c>
      <c r="K3" s="50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131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5">
        <f>L6*524.58*1.302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L7*524.58*1.302</f>
        <v>0</v>
      </c>
    </row>
    <row r="8" spans="1:13" ht="12.75">
      <c r="A8" t="s">
        <v>89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3.69</v>
      </c>
      <c r="M11" s="45">
        <f t="shared" si="0"/>
        <v>2520.2816604000004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5">
        <f t="shared" si="0"/>
        <v>2513.4516288000004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53</v>
      </c>
      <c r="K17" s="26" t="s">
        <v>81</v>
      </c>
      <c r="L17" s="21">
        <v>12.5</v>
      </c>
      <c r="M17" s="45">
        <f t="shared" si="0"/>
        <v>8537.5395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5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5">
        <f t="shared" si="0"/>
        <v>341.50158000000005</v>
      </c>
    </row>
    <row r="20" spans="1:13" ht="12.75">
      <c r="A20" t="s">
        <v>125</v>
      </c>
      <c r="J20" s="20"/>
      <c r="K20" s="27" t="s">
        <v>57</v>
      </c>
      <c r="L20" s="28">
        <f>SUM(L6:L19)</f>
        <v>22.62</v>
      </c>
      <c r="M20" s="32">
        <f>SUM(M6:M19)</f>
        <v>15449.531479200003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0" t="s">
        <v>137</v>
      </c>
      <c r="L24" s="45"/>
      <c r="M24" s="45">
        <v>4752</v>
      </c>
    </row>
    <row r="25" spans="1:13" ht="12.75">
      <c r="A25" t="s">
        <v>105</v>
      </c>
      <c r="J25" s="20">
        <v>2</v>
      </c>
      <c r="K25" s="40" t="s">
        <v>137</v>
      </c>
      <c r="L25" s="49"/>
      <c r="M25" s="45">
        <v>5940</v>
      </c>
    </row>
    <row r="26" spans="1:13" ht="12.75">
      <c r="A26" t="s">
        <v>106</v>
      </c>
      <c r="J26" s="20">
        <v>3</v>
      </c>
      <c r="K26" s="40" t="s">
        <v>138</v>
      </c>
      <c r="L26" s="49">
        <v>2</v>
      </c>
      <c r="M26" s="45">
        <f aca="true" t="shared" si="1" ref="M26:M36">L26*524.58*1.302</f>
        <v>1366.0063200000002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40" t="s">
        <v>139</v>
      </c>
      <c r="L27" s="45">
        <v>1.03</v>
      </c>
      <c r="M27" s="45">
        <f t="shared" si="1"/>
        <v>703.4932548</v>
      </c>
    </row>
    <row r="28" spans="1:13" ht="12.75">
      <c r="A28" t="s">
        <v>108</v>
      </c>
      <c r="B28" s="1"/>
      <c r="C28" s="1"/>
      <c r="D28" s="1"/>
      <c r="J28" s="20">
        <v>5</v>
      </c>
      <c r="K28" s="40" t="s">
        <v>140</v>
      </c>
      <c r="L28" s="45">
        <v>0.81</v>
      </c>
      <c r="M28" s="45">
        <f t="shared" si="1"/>
        <v>553.2325596000002</v>
      </c>
    </row>
    <row r="29" spans="2:13" ht="12.75">
      <c r="B29" s="1"/>
      <c r="C29" s="8"/>
      <c r="D29" s="8"/>
      <c r="J29" s="20">
        <v>6</v>
      </c>
      <c r="K29" s="40" t="s">
        <v>149</v>
      </c>
      <c r="L29" s="45">
        <f>0.12*7.1</f>
        <v>0.852</v>
      </c>
      <c r="M29" s="45">
        <f t="shared" si="1"/>
        <v>581.91869232</v>
      </c>
    </row>
    <row r="30" spans="10:13" ht="12.75">
      <c r="J30" s="20">
        <v>7</v>
      </c>
      <c r="K30" s="40" t="s">
        <v>152</v>
      </c>
      <c r="L30" s="45">
        <v>0.13</v>
      </c>
      <c r="M30" s="45">
        <f t="shared" si="1"/>
        <v>88.79041080000002</v>
      </c>
    </row>
    <row r="31" spans="2:13" ht="12.75">
      <c r="B31" t="s">
        <v>0</v>
      </c>
      <c r="J31" s="20">
        <v>8</v>
      </c>
      <c r="K31" s="40" t="s">
        <v>154</v>
      </c>
      <c r="L31" s="45">
        <v>0.241</v>
      </c>
      <c r="M31" s="45">
        <f t="shared" si="1"/>
        <v>164.60376156</v>
      </c>
    </row>
    <row r="32" spans="10:13" ht="12.75">
      <c r="J32" s="20">
        <v>9</v>
      </c>
      <c r="K32" s="40" t="s">
        <v>159</v>
      </c>
      <c r="L32" s="45">
        <f>0.05*7.1</f>
        <v>0.355</v>
      </c>
      <c r="M32" s="45">
        <f t="shared" si="1"/>
        <v>242.4661218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40"/>
      <c r="L33" s="45"/>
      <c r="M33" s="45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45"/>
      <c r="M34" s="4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5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45">
        <f t="shared" si="1"/>
        <v>0</v>
      </c>
    </row>
    <row r="37" spans="10:13" ht="12.75">
      <c r="J37" s="20"/>
      <c r="K37" s="29" t="s">
        <v>57</v>
      </c>
      <c r="L37" s="28">
        <f>SUM(L24:L36)</f>
        <v>5.417999999999999</v>
      </c>
      <c r="M37" s="32">
        <f>SUM(M24:M36)</f>
        <v>14392.51112088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118812.78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116213.26</v>
      </c>
      <c r="J41" s="20">
        <v>1</v>
      </c>
      <c r="K41" s="20" t="s">
        <v>141</v>
      </c>
      <c r="L41" s="25" t="s">
        <v>142</v>
      </c>
      <c r="M41" s="25">
        <v>796.32</v>
      </c>
    </row>
    <row r="42" spans="2:13" ht="12.75">
      <c r="B42" t="s">
        <v>8</v>
      </c>
      <c r="F42" s="9">
        <f>F41/F40</f>
        <v>0.9781208721822686</v>
      </c>
      <c r="J42" s="20">
        <v>2</v>
      </c>
      <c r="K42" s="20" t="s">
        <v>144</v>
      </c>
      <c r="L42" s="25" t="s">
        <v>142</v>
      </c>
      <c r="M42" s="25">
        <v>357.4</v>
      </c>
    </row>
    <row r="43" spans="1:13" ht="12.75">
      <c r="A43" t="s">
        <v>136</v>
      </c>
      <c r="F43" s="5">
        <f>400+300+400+400+114.13</f>
        <v>1614.13</v>
      </c>
      <c r="J43" s="20">
        <v>3</v>
      </c>
      <c r="K43" s="20" t="s">
        <v>145</v>
      </c>
      <c r="L43" s="25" t="s">
        <v>142</v>
      </c>
      <c r="M43" s="45">
        <v>54.01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117827.39</v>
      </c>
      <c r="J44" s="20">
        <v>4</v>
      </c>
      <c r="K44" s="20" t="s">
        <v>146</v>
      </c>
      <c r="L44" s="25" t="s">
        <v>143</v>
      </c>
      <c r="M44" s="25">
        <f>2*101</f>
        <v>202</v>
      </c>
    </row>
    <row r="45" spans="10:13" ht="12.75">
      <c r="J45" s="20">
        <v>5</v>
      </c>
      <c r="K45" s="20" t="s">
        <v>147</v>
      </c>
      <c r="L45" s="25" t="s">
        <v>142</v>
      </c>
      <c r="M45" s="25">
        <v>8.64</v>
      </c>
    </row>
    <row r="46" spans="2:13" ht="12.75">
      <c r="B46" s="1" t="s">
        <v>10</v>
      </c>
      <c r="C46" s="1"/>
      <c r="J46" s="20">
        <v>6</v>
      </c>
      <c r="K46" s="20" t="s">
        <v>148</v>
      </c>
      <c r="L46" s="25" t="s">
        <v>142</v>
      </c>
      <c r="M46" s="25">
        <v>630</v>
      </c>
    </row>
    <row r="47" spans="10:13" ht="12.75">
      <c r="J47" s="20">
        <v>7</v>
      </c>
      <c r="K47" s="20" t="s">
        <v>150</v>
      </c>
      <c r="L47" s="25" t="s">
        <v>151</v>
      </c>
      <c r="M47" s="45">
        <f>12*18.3</f>
        <v>219.60000000000002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 t="s">
        <v>153</v>
      </c>
      <c r="L48" s="25" t="s">
        <v>142</v>
      </c>
      <c r="M48" s="25">
        <v>684.8</v>
      </c>
    </row>
    <row r="49" spans="1:13" ht="12.75">
      <c r="A49" t="s">
        <v>12</v>
      </c>
      <c r="F49" s="11">
        <f>(6715+7100)*1.302</f>
        <v>17987.13</v>
      </c>
      <c r="J49" s="20">
        <v>9</v>
      </c>
      <c r="K49" s="53" t="s">
        <v>155</v>
      </c>
      <c r="L49" s="25" t="s">
        <v>142</v>
      </c>
      <c r="M49" s="45">
        <v>124.9</v>
      </c>
    </row>
    <row r="50" spans="1:13" ht="12.75">
      <c r="A50" s="6" t="s">
        <v>15</v>
      </c>
      <c r="F50" s="11">
        <f>(2863+3050)*1.302</f>
        <v>7698.726000000001</v>
      </c>
      <c r="J50" s="20">
        <v>10</v>
      </c>
      <c r="K50" s="53" t="s">
        <v>156</v>
      </c>
      <c r="L50" s="25" t="s">
        <v>142</v>
      </c>
      <c r="M50" s="25">
        <v>2100</v>
      </c>
    </row>
    <row r="51" spans="1:13" ht="12.75">
      <c r="A51" s="56" t="s">
        <v>82</v>
      </c>
      <c r="B51" s="54"/>
      <c r="C51" s="54"/>
      <c r="D51" s="54"/>
      <c r="E51" s="57">
        <v>0</v>
      </c>
      <c r="F51" s="57">
        <f>E51*E33</f>
        <v>0</v>
      </c>
      <c r="J51" s="20">
        <v>11</v>
      </c>
      <c r="K51" s="53" t="s">
        <v>157</v>
      </c>
      <c r="L51" s="25" t="s">
        <v>158</v>
      </c>
      <c r="M51" s="25">
        <f>35*24.91</f>
        <v>871.85</v>
      </c>
    </row>
    <row r="52" spans="1:13" ht="12.75">
      <c r="A52" s="4" t="s">
        <v>33</v>
      </c>
      <c r="F52" s="31">
        <f>F49+F50+F51</f>
        <v>25685.856</v>
      </c>
      <c r="J52" s="20">
        <v>12</v>
      </c>
      <c r="K52" s="53" t="s">
        <v>150</v>
      </c>
      <c r="L52" s="25" t="s">
        <v>160</v>
      </c>
      <c r="M52" s="25">
        <f>5*18.3</f>
        <v>91.5</v>
      </c>
    </row>
    <row r="53" spans="1:13" ht="12.75">
      <c r="A53" s="4" t="s">
        <v>16</v>
      </c>
      <c r="J53" s="20">
        <v>13</v>
      </c>
      <c r="K53" s="53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14</v>
      </c>
      <c r="K54" s="53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53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16</v>
      </c>
      <c r="K56" s="53"/>
      <c r="L56" s="25"/>
      <c r="M56" s="25"/>
    </row>
    <row r="57" spans="1:13" ht="12.75">
      <c r="A57" s="4" t="s">
        <v>18</v>
      </c>
      <c r="B57" s="4"/>
      <c r="J57" s="20">
        <v>17</v>
      </c>
      <c r="K57" s="53"/>
      <c r="L57" s="25"/>
      <c r="M57" s="25"/>
    </row>
    <row r="58" spans="1:13" ht="12.75">
      <c r="A58" t="s">
        <v>19</v>
      </c>
      <c r="C58">
        <v>1885089</v>
      </c>
      <c r="D58">
        <v>222535.4</v>
      </c>
      <c r="E58">
        <v>3468</v>
      </c>
      <c r="F58" s="33">
        <f>C58/D58*E58</f>
        <v>29377.297508621104</v>
      </c>
      <c r="J58" s="20">
        <v>18</v>
      </c>
      <c r="K58" s="53"/>
      <c r="L58" s="25"/>
      <c r="M58" s="25"/>
    </row>
    <row r="59" spans="1:13" ht="12.75">
      <c r="A59" t="s">
        <v>20</v>
      </c>
      <c r="F59" s="33">
        <f>M20</f>
        <v>15449.531479200003</v>
      </c>
      <c r="J59" s="20">
        <v>19</v>
      </c>
      <c r="K59" s="53"/>
      <c r="L59" s="25"/>
      <c r="M59" s="25"/>
    </row>
    <row r="60" spans="1:13" ht="12.75">
      <c r="A60" t="s">
        <v>21</v>
      </c>
      <c r="F60" s="11">
        <f>M37</f>
        <v>14392.51112088</v>
      </c>
      <c r="J60" s="20">
        <v>20</v>
      </c>
      <c r="K60" s="53"/>
      <c r="L60" s="25"/>
      <c r="M60" s="25"/>
    </row>
    <row r="61" spans="1:13" ht="12.75">
      <c r="A61" t="s">
        <v>71</v>
      </c>
      <c r="F61" s="5">
        <f>0*600*1.302</f>
        <v>0</v>
      </c>
      <c r="J61" s="20">
        <v>21</v>
      </c>
      <c r="K61" s="53"/>
      <c r="L61" s="25"/>
      <c r="M61" s="25"/>
    </row>
    <row r="62" spans="1:13" ht="12.75">
      <c r="A62" t="s">
        <v>22</v>
      </c>
      <c r="F62" s="11">
        <f>M65</f>
        <v>6141.02</v>
      </c>
      <c r="J62" s="20">
        <v>22</v>
      </c>
      <c r="K62" s="53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3468</v>
      </c>
      <c r="C65" t="s">
        <v>13</v>
      </c>
      <c r="D65" s="11">
        <v>0.52</v>
      </c>
      <c r="E65" t="s">
        <v>14</v>
      </c>
      <c r="F65" s="11">
        <f>B65*D65</f>
        <v>1803.3600000000001</v>
      </c>
      <c r="J65" s="20"/>
      <c r="K65" s="20"/>
      <c r="L65" s="30" t="s">
        <v>64</v>
      </c>
      <c r="M65" s="32">
        <f>SUM(M41:M64)</f>
        <v>6141.02</v>
      </c>
    </row>
    <row r="66" spans="1:6" ht="12.75">
      <c r="A66" s="54" t="s">
        <v>83</v>
      </c>
      <c r="B66" s="54"/>
      <c r="C66" s="54"/>
      <c r="D66" s="55"/>
      <c r="E66" s="54"/>
      <c r="F66" s="55">
        <f>D66*E33</f>
        <v>0</v>
      </c>
    </row>
    <row r="67" spans="1:6" ht="12.75">
      <c r="A67" s="54" t="s">
        <v>129</v>
      </c>
      <c r="B67" s="54"/>
      <c r="C67" s="54"/>
      <c r="D67" s="55">
        <v>0</v>
      </c>
      <c r="E67" s="54"/>
      <c r="F67" s="55">
        <v>0</v>
      </c>
    </row>
    <row r="68" spans="1:6" ht="12.75">
      <c r="A68" s="4" t="s">
        <v>25</v>
      </c>
      <c r="B68" s="10"/>
      <c r="C68" s="10"/>
      <c r="F68" s="31">
        <f>SUM(F58:F67)</f>
        <v>67163.7201087011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0.49</v>
      </c>
      <c r="E70" t="s">
        <v>14</v>
      </c>
      <c r="F70" s="11">
        <f>B70*D70</f>
        <v>1699.32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2.67</v>
      </c>
      <c r="E73" t="s">
        <v>14</v>
      </c>
      <c r="F73" s="11">
        <f>B73*D73</f>
        <v>9259.56</v>
      </c>
    </row>
    <row r="74" spans="1:6" ht="12.75">
      <c r="A74" s="4" t="s">
        <v>29</v>
      </c>
      <c r="F74" s="31">
        <f>F70+F73</f>
        <v>10958.88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5.43</v>
      </c>
      <c r="E77" t="s">
        <v>14</v>
      </c>
      <c r="F77" s="11">
        <f>B77*D77</f>
        <v>18831.239999999998</v>
      </c>
    </row>
    <row r="78" spans="1:6" ht="12.75">
      <c r="A78" s="4" t="s">
        <v>31</v>
      </c>
      <c r="F78" s="8">
        <f>SUM(F77)</f>
        <v>18831.239999999998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122639.69610870112</v>
      </c>
    </row>
    <row r="81" spans="1:6" ht="12.75">
      <c r="A81" s="1" t="s">
        <v>75</v>
      </c>
      <c r="B81" s="34"/>
      <c r="C81" s="34">
        <v>0.058</v>
      </c>
      <c r="D81" s="1"/>
      <c r="E81" s="1"/>
      <c r="F81" s="31">
        <f>F80*5.8%</f>
        <v>7113.102374304664</v>
      </c>
    </row>
    <row r="82" spans="1:6" ht="12.75">
      <c r="A82" s="1"/>
      <c r="B82" s="34" t="s">
        <v>126</v>
      </c>
      <c r="C82" s="34"/>
      <c r="D82" s="1"/>
      <c r="E82" s="51"/>
      <c r="F82" s="52">
        <f>7160.94+3241.74</f>
        <v>10402.68</v>
      </c>
    </row>
    <row r="83" spans="1:6" ht="12.75">
      <c r="A83" s="1"/>
      <c r="B83" s="34" t="s">
        <v>127</v>
      </c>
      <c r="C83" s="34"/>
      <c r="D83" s="1"/>
      <c r="E83" s="51"/>
      <c r="F83" s="52">
        <f>422.29+431.3</f>
        <v>853.59</v>
      </c>
    </row>
    <row r="84" spans="1:6" ht="12.75">
      <c r="A84" s="1"/>
      <c r="B84" s="34" t="s">
        <v>128</v>
      </c>
      <c r="C84" s="34"/>
      <c r="D84" s="1"/>
      <c r="E84" s="51"/>
      <c r="F84" s="52">
        <f>2333.17+2536.44</f>
        <v>4869.610000000001</v>
      </c>
    </row>
    <row r="85" spans="1:9" ht="15">
      <c r="A85" s="12" t="s">
        <v>34</v>
      </c>
      <c r="B85" s="12"/>
      <c r="C85" s="12"/>
      <c r="D85" s="12"/>
      <c r="E85" s="12"/>
      <c r="F85" s="41">
        <f>F80+F81+F82+F83+F84</f>
        <v>145878.6784830058</v>
      </c>
      <c r="I85" s="7"/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39" t="s">
        <v>135</v>
      </c>
    </row>
    <row r="87" spans="1:6" ht="12.75">
      <c r="A87" s="13"/>
      <c r="B87" s="37">
        <v>44927</v>
      </c>
      <c r="C87" s="38">
        <v>-788355</v>
      </c>
      <c r="D87" s="42">
        <f>F44</f>
        <v>117827.39</v>
      </c>
      <c r="E87" s="42">
        <f>F85</f>
        <v>145878.6784830058</v>
      </c>
      <c r="F87" s="43">
        <f>C87+D87-E87</f>
        <v>-816406.2884830057</v>
      </c>
    </row>
    <row r="89" spans="1:6" ht="13.5" thickBot="1">
      <c r="A89" t="s">
        <v>110</v>
      </c>
      <c r="C89" s="47" t="s">
        <v>134</v>
      </c>
      <c r="D89" s="8" t="s">
        <v>111</v>
      </c>
      <c r="E89" s="47">
        <v>44985</v>
      </c>
      <c r="F89" t="s">
        <v>112</v>
      </c>
    </row>
    <row r="90" spans="1:7" ht="13.5" thickBot="1">
      <c r="A90" t="s">
        <v>113</v>
      </c>
      <c r="F90" s="48">
        <f>E87</f>
        <v>145878.6784830058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2023-01-12T17:19:33Z</cp:lastPrinted>
  <dcterms:created xsi:type="dcterms:W3CDTF">2008-08-18T07:30:19Z</dcterms:created>
  <dcterms:modified xsi:type="dcterms:W3CDTF">2023-05-05T07:46:33Z</dcterms:modified>
  <cp:category/>
  <cp:version/>
  <cp:contentType/>
  <cp:contentStatus/>
</cp:coreProperties>
</file>