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<sst xmlns="http://schemas.openxmlformats.org/spreadsheetml/2006/main" count="163" uniqueCount="140">
  <si>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</si>
  <si>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</si>
  <si>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</si>
  <si>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</si>
  <si>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</si>
  <si>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</si>
  <si>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</si>
  <si>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</si>
  <si>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</si>
  <si>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</si>
  <si>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</si>
  <si>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</si>
  <si>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</si>
  <si>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</si>
  <si>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</si>
  <si>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</si>
  <si>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</si>
  <si>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</si>
  <si>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</si>
  <si>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</si>
  <si>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</si>
  <si>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</si>
  <si>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</si>
  <si>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</si>
  <si>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</si>
  <si>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</si>
  <si>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</si>
  <si>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</si>
  <si>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</si>
  <si>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</si>
  <si>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</si>
  <si>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</si>
  <si>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</si>
  <si>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</si>
  <si>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</si>
  <si>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</si>
  <si>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</si>
  <si>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</si>
  <si>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</si>
  <si>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</si>
  <si>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</si>
  <si>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</si>
  <si>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</si>
  <si>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</si>
  <si>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</si>
  <si>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</si>
  <si>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</si>
  <si>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</si>
  <si>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</si>
  <si>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</si>
  <si>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</si>
  <si>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</si>
  <si>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</si>
  <si>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</si>
  <si>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</si>
  <si>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</si>
  <si>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</si>
  <si>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</si>
  <si>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</si>
  <si>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</si>
  <si>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</si>
  <si>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</si>
  <si>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</si>
  <si>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</si>
  <si>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</si>
  <si>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</si>
  <si>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</si>
  <si>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</si>
  <si>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</si>
  <si>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</si>
  <si>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</si>
  <si>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</si>
  <si>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</si>
  <si>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</si>
  <si>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</si>
  <si>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</si>
  <si>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</si>
  <si>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</si>
  <si>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</si>
  <si>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</si>
  <si>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</si>
  <si>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</si>
  <si>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</si>
  <si>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</si>
  <si>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</si>
  <si>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</si>
  <si>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</si>
  <si>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</si>
  <si>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</si>
  <si>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</si>
  <si>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</si>
  <si>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</si>
  <si>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</si>
  <si>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</si>
  <si>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</si>
  <si>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</si>
  <si>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</si>
  <si>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</si>
  <si>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</si>
  <si>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</si>
  <si>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</si>
  <si>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</si>
  <si>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</si>
  <si>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</si>
  <si>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</si>
  <si>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</si>
  <si>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</si>
  <si>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</si>
  <si>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</si>
  <si>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</si>
  <si>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</si>
  <si>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</si>
  <si>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</si>
  <si>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</si>
  <si>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</si>
  <si>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</si>
  <si>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</si>
  <si>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</si>
  <si>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</si>
  <si>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</si>
  <si>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</si>
  <si>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</si>
  <si>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</si>
  <si>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</si>
  <si>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</si>
  <si>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</si>
  <si>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</si>
  <si>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</si>
  <si>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</si>
  <si>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</si>
  <si>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</si>
  <si>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</si>
  <si>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</si>
  <si>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декабря</t>
  </si>
  <si>
    <t>за   ноябрь-декабрь  2023 г.</t>
  </si>
  <si>
    <t>01.11.2023г.</t>
  </si>
  <si>
    <t>ост.на 01.01</t>
  </si>
  <si>
    <t>смена тройника 15</t>
  </si>
  <si>
    <t>1шт</t>
  </si>
  <si>
    <t>тройник 15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</si>
</sst>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32" sqref="M32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11</v>
      </c>
      <c r="E2" s="57">
        <v>12</v>
      </c>
      <c r="K2" s="5" t="s">
        <v>134</v>
      </c>
    </row>
    <row r="3" spans="1:13" ht="12.75">
      <c r="A3" t="s">
        <v>87</v>
      </c>
      <c r="J3" s="14" t="s">
        <v>37</v>
      </c>
      <c r="K3" s="49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0.83</v>
      </c>
      <c r="M6" s="44">
        <f>L6*524.58*1.302</f>
        <v>566.8926228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4">
        <f aca="true" t="shared" si="0" ref="M7:M19">L7*524.58*1.302</f>
        <v>0</v>
      </c>
    </row>
    <row r="8" spans="10:13" ht="12.75">
      <c r="J8" s="15"/>
      <c r="K8" s="15" t="s">
        <v>46</v>
      </c>
      <c r="L8" s="21"/>
      <c r="M8" s="44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4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4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4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4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4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4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4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4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4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4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4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0.83</v>
      </c>
      <c r="M20" s="32">
        <f>SUM(M6:M19)</f>
        <v>566.8926228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0" t="s">
        <v>137</v>
      </c>
      <c r="L24" s="23">
        <v>1</v>
      </c>
      <c r="M24" s="44">
        <f>L24*524.58*1.302</f>
        <v>683.0031600000001</v>
      </c>
    </row>
    <row r="25" spans="1:13" ht="12.75">
      <c r="A25" t="s">
        <v>107</v>
      </c>
      <c r="J25" s="23">
        <v>2</v>
      </c>
      <c r="K25" s="40"/>
      <c r="L25" s="23"/>
      <c r="M25" s="44">
        <f>L25*524.58*1.302</f>
        <v>0</v>
      </c>
    </row>
    <row r="26" spans="1:13" ht="12.75">
      <c r="A26" t="s">
        <v>108</v>
      </c>
      <c r="J26" s="25">
        <v>3</v>
      </c>
      <c r="K26" s="20"/>
      <c r="L26" s="25"/>
      <c r="M26" s="44">
        <f>L26*524.58*1.302</f>
        <v>0</v>
      </c>
    </row>
    <row r="27" spans="1:13" ht="12.75">
      <c r="A27" s="46" t="s">
        <v>109</v>
      </c>
      <c r="B27" s="46"/>
      <c r="C27" s="46"/>
      <c r="D27" s="46"/>
      <c r="E27" s="46"/>
      <c r="F27" s="46"/>
      <c r="G27" s="46"/>
      <c r="J27" s="20"/>
      <c r="K27" s="29" t="s">
        <v>59</v>
      </c>
      <c r="L27" s="28">
        <v>0</v>
      </c>
      <c r="M27" s="32">
        <f>SUM(M24:M26)</f>
        <v>683.0031600000001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0" t="s">
        <v>139</v>
      </c>
      <c r="L31" s="23" t="s">
        <v>138</v>
      </c>
      <c r="M31" s="23">
        <v>40</v>
      </c>
    </row>
    <row r="32" spans="10:13" ht="12.75">
      <c r="J32" s="23">
        <v>2</v>
      </c>
      <c r="K32" s="40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0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0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2">
        <f>SUM(M31:M34)</f>
        <v>40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11908.28</v>
      </c>
    </row>
    <row r="41" spans="1:6" ht="12.75">
      <c r="A41" t="s">
        <v>7</v>
      </c>
      <c r="F41" s="5">
        <v>11078.49</v>
      </c>
    </row>
    <row r="42" spans="2:6" ht="12.75">
      <c r="B42" t="s">
        <v>8</v>
      </c>
      <c r="F42" s="9">
        <f>F41/F40</f>
        <v>0.9303182323559741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11078.49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(E33*3.8)*2</f>
        <v>2897.88</v>
      </c>
    </row>
    <row r="50" ht="12.75">
      <c r="A50" s="6" t="s">
        <v>16</v>
      </c>
    </row>
    <row r="51" spans="1:6" ht="12.75">
      <c r="A51" s="53" t="s">
        <v>84</v>
      </c>
      <c r="B51" s="45"/>
      <c r="C51" s="45"/>
      <c r="D51" s="45"/>
      <c r="E51" s="54">
        <v>0</v>
      </c>
      <c r="F51" s="52">
        <f>E51*E33</f>
        <v>0</v>
      </c>
    </row>
    <row r="52" spans="1:6" ht="12.75">
      <c r="A52" s="4" t="s">
        <v>35</v>
      </c>
      <c r="F52" s="31">
        <f>F49+F50+F51</f>
        <v>2897.88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0.6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5">
        <v>1958853</v>
      </c>
      <c r="D58">
        <v>222433.7</v>
      </c>
      <c r="E58">
        <v>279.1</v>
      </c>
      <c r="F58" s="33">
        <f>C58/D58*E58</f>
        <v>2457.882381581568</v>
      </c>
    </row>
    <row r="59" spans="1:6" ht="12.75">
      <c r="A59" t="s">
        <v>21</v>
      </c>
      <c r="F59" s="33">
        <f>M20</f>
        <v>566.8926228</v>
      </c>
    </row>
    <row r="60" spans="1:6" ht="12.75">
      <c r="A60" t="s">
        <v>22</v>
      </c>
      <c r="F60" s="11">
        <f>M27</f>
        <v>683.0031600000001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40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0.94</v>
      </c>
      <c r="E65" t="s">
        <v>15</v>
      </c>
      <c r="F65" s="11">
        <f>B65*D65</f>
        <v>358.42199999999997</v>
      </c>
    </row>
    <row r="66" spans="1:6" ht="12.75">
      <c r="A66" s="58" t="s">
        <v>80</v>
      </c>
      <c r="B66" s="58"/>
      <c r="C66" s="58"/>
      <c r="D66" s="59"/>
      <c r="E66" s="58"/>
      <c r="F66" s="59">
        <v>1142.1</v>
      </c>
    </row>
    <row r="67" spans="1:6" ht="12.75">
      <c r="A67" s="45" t="s">
        <v>85</v>
      </c>
      <c r="B67" s="45"/>
      <c r="C67" s="45"/>
      <c r="D67" s="52">
        <v>0.8</v>
      </c>
      <c r="E67" s="45"/>
      <c r="F67" s="52">
        <f>D67*E33</f>
        <v>305.04</v>
      </c>
    </row>
    <row r="68" spans="1:6" ht="12.75">
      <c r="A68" s="4" t="s">
        <v>26</v>
      </c>
      <c r="B68" s="10"/>
      <c r="C68" s="10"/>
      <c r="F68" s="31">
        <f>SUM(F58:F67)</f>
        <v>5553.340164381568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0.49</v>
      </c>
      <c r="E70" t="s">
        <v>15</v>
      </c>
      <c r="F70" s="11">
        <f>B70*D70</f>
        <v>186.837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2.56</v>
      </c>
      <c r="E73" t="s">
        <v>15</v>
      </c>
      <c r="F73" s="11">
        <f>B73*D73</f>
        <v>976.128</v>
      </c>
    </row>
    <row r="74" spans="1:6" ht="12.75">
      <c r="A74" s="4" t="s">
        <v>30</v>
      </c>
      <c r="F74" s="31">
        <f>F70+F73</f>
        <v>1162.9650000000001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6.31</v>
      </c>
      <c r="E77" t="s">
        <v>15</v>
      </c>
      <c r="F77" s="11">
        <f>B77*D77</f>
        <v>2406.0029999999997</v>
      </c>
    </row>
    <row r="78" spans="1:6" ht="12.75">
      <c r="A78" s="4" t="s">
        <v>33</v>
      </c>
      <c r="F78" s="31">
        <f>SUM(F77)</f>
        <v>2406.0029999999997</v>
      </c>
    </row>
    <row r="79" spans="1:6" ht="12.75">
      <c r="A79" s="55" t="s">
        <v>78</v>
      </c>
      <c r="B79" s="45"/>
      <c r="C79" s="45"/>
      <c r="D79" s="54">
        <v>2.26</v>
      </c>
      <c r="E79" s="45"/>
      <c r="F79" s="56">
        <f>D79*E33</f>
        <v>861.7379999999999</v>
      </c>
    </row>
    <row r="80" spans="1:6" ht="12.75">
      <c r="A80" s="1" t="s">
        <v>34</v>
      </c>
      <c r="B80" s="1"/>
      <c r="F80" s="31">
        <f>F52+F56+F68+F74+F78+F79</f>
        <v>12881.926164381568</v>
      </c>
    </row>
    <row r="81" spans="1:9" ht="12.75">
      <c r="A81" s="1" t="s">
        <v>76</v>
      </c>
      <c r="B81" s="34"/>
      <c r="C81" s="34">
        <v>0.058</v>
      </c>
      <c r="D81" s="1"/>
      <c r="E81" s="1"/>
      <c r="F81" s="31">
        <f>F80*5.8%</f>
        <v>747.1517175341309</v>
      </c>
      <c r="I81" s="7"/>
    </row>
    <row r="82" spans="1:9" ht="12.75">
      <c r="A82" s="1"/>
      <c r="B82" s="34" t="s">
        <v>129</v>
      </c>
      <c r="C82" s="34"/>
      <c r="D82" s="1"/>
      <c r="E82" s="50"/>
      <c r="F82" s="51">
        <f>168.78+168.78</f>
        <v>337.56</v>
      </c>
      <c r="I82" s="7"/>
    </row>
    <row r="83" spans="1:9" ht="12.75">
      <c r="A83" s="1"/>
      <c r="B83" s="34" t="s">
        <v>130</v>
      </c>
      <c r="C83" s="34"/>
      <c r="D83" s="1"/>
      <c r="E83" s="50"/>
      <c r="F83" s="51">
        <f>2*133.35</f>
        <v>266.7</v>
      </c>
      <c r="I83" s="7"/>
    </row>
    <row r="84" spans="1:9" ht="12.75">
      <c r="A84" s="1"/>
      <c r="B84" s="34" t="s">
        <v>131</v>
      </c>
      <c r="C84" s="34"/>
      <c r="D84" s="1"/>
      <c r="E84" s="50"/>
      <c r="F84" s="51">
        <v>0</v>
      </c>
      <c r="I84" s="7"/>
    </row>
    <row r="85" spans="1:6" ht="15">
      <c r="A85" s="12" t="s">
        <v>36</v>
      </c>
      <c r="B85" s="12"/>
      <c r="C85" s="3"/>
      <c r="D85" s="12"/>
      <c r="E85" s="12"/>
      <c r="F85" s="41">
        <f>F80+F81+F82+F83+F84</f>
        <v>14233.337881915699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136</v>
      </c>
    </row>
    <row r="87" spans="1:6" ht="12.75">
      <c r="A87" s="13"/>
      <c r="B87" s="37">
        <v>45597</v>
      </c>
      <c r="C87" s="38">
        <v>74693</v>
      </c>
      <c r="D87" s="42">
        <f>F44</f>
        <v>11078.49</v>
      </c>
      <c r="E87" s="42">
        <f>F85</f>
        <v>14233.337881915699</v>
      </c>
      <c r="F87" s="43">
        <f>C87+D87-E87</f>
        <v>71538.15211808431</v>
      </c>
    </row>
    <row r="89" spans="1:6" ht="13.5" thickBot="1">
      <c r="A89" t="s">
        <v>112</v>
      </c>
      <c r="C89" s="47" t="s">
        <v>135</v>
      </c>
      <c r="D89" s="8" t="s">
        <v>113</v>
      </c>
      <c r="E89" s="47">
        <v>45291</v>
      </c>
      <c r="F89" t="s">
        <v>114</v>
      </c>
    </row>
    <row r="90" spans="1:7" ht="13.5" thickBot="1">
      <c r="A90" t="s">
        <v>115</v>
      </c>
      <c r="F90" s="48">
        <f>E87</f>
        <v>14233.337881915699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2023-01-12T16:54:49Z</cp:lastPrinted>
  <dcterms:created xsi:type="dcterms:W3CDTF">2008-08-18T07:30:19Z</dcterms:created>
  <dcterms:modified xsi:type="dcterms:W3CDTF">2024-02-14T06:12:27Z</dcterms:modified>
  <cp:category/>
  <cp:version/>
  <cp:contentType/>
  <cp:contentStatus/>
</cp:coreProperties>
</file>