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<sst xmlns="http://schemas.openxmlformats.org/spreadsheetml/2006/main" count="175" uniqueCount="151">
  <si>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</si>
  <si>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</si>
  <si>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</si>
  <si>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</si>
  <si>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</si>
  <si>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</si>
  <si>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</si>
  <si>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</si>
  <si>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</si>
  <si>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</si>
  <si>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</si>
  <si>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</si>
  <si>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</si>
  <si>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</si>
  <si>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</si>
  <si>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</si>
  <si>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</si>
  <si>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</si>
  <si>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</si>
  <si>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</si>
  <si>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</si>
  <si>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</si>
  <si>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</si>
  <si>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</si>
  <si>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</si>
  <si>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</si>
  <si>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</si>
  <si>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</si>
  <si>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</si>
  <si>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</si>
  <si>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</si>
  <si>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</si>
  <si>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</si>
  <si>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</si>
  <si>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</si>
  <si>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</si>
  <si>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</si>
  <si>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</si>
  <si>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</si>
  <si>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</si>
  <si>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</si>
  <si>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</si>
  <si>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</si>
  <si>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</si>
  <si>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</si>
  <si>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</si>
  <si>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</si>
  <si>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</si>
  <si>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</si>
  <si>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</si>
  <si>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</si>
  <si>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</si>
  <si>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</si>
  <si>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</si>
  <si>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</si>
  <si>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</si>
  <si>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</si>
  <si>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</si>
  <si>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</si>
  <si>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</si>
  <si>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</si>
  <si>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</si>
  <si>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</si>
  <si>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</si>
  <si>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</si>
  <si>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</si>
  <si>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</si>
  <si>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</si>
  <si>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</si>
  <si>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</si>
  <si>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</si>
  <si>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</si>
  <si>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</si>
  <si>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</si>
  <si>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</si>
  <si>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</si>
  <si>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</si>
  <si>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</si>
  <si>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</si>
  <si>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</si>
  <si>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</si>
  <si>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</si>
  <si>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</si>
  <si>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</si>
  <si>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</si>
  <si>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</si>
  <si>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</si>
  <si>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</si>
  <si>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</si>
  <si>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</si>
  <si>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</si>
  <si>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</si>
  <si>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</si>
  <si>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</si>
  <si>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</si>
  <si>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</si>
  <si>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</si>
  <si>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</si>
  <si>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</si>
  <si>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</si>
  <si>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</si>
  <si>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</si>
  <si>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</si>
  <si>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</si>
  <si>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</si>
  <si>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</si>
  <si>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</si>
  <si>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</si>
  <si>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</si>
  <si>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</si>
  <si>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</si>
  <si>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</si>
  <si>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</si>
  <si>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</si>
  <si>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</si>
  <si>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</si>
  <si>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</si>
  <si>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</si>
  <si>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</si>
  <si>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</si>
  <si>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</si>
  <si>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</si>
  <si>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</si>
  <si>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</si>
  <si>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</si>
  <si>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</si>
  <si>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</si>
  <si>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</si>
  <si>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</si>
  <si>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</si>
  <si>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Гор.газ (тех.обслуживание и ремонт)</t>
  </si>
  <si>
    <t>2023 г.</t>
  </si>
  <si>
    <t>1.2 Аренда (Ростелеком, МТС, ТТК, ЭР-Телеком, Видикон)</t>
  </si>
  <si>
    <t>апреля</t>
  </si>
  <si>
    <t>за   март-апрель  2023 г.</t>
  </si>
  <si>
    <t>01.03.2023г.</t>
  </si>
  <si>
    <t>ост.на 01.05</t>
  </si>
  <si>
    <t xml:space="preserve">смена ламп (5шт) </t>
  </si>
  <si>
    <t>лампа</t>
  </si>
  <si>
    <t>5шт</t>
  </si>
  <si>
    <t>рубитекс  к работе по договору</t>
  </si>
  <si>
    <t>50шт</t>
  </si>
  <si>
    <t>газ</t>
  </si>
  <si>
    <t>50л</t>
  </si>
  <si>
    <t>соудофл</t>
  </si>
  <si>
    <t>3шт</t>
  </si>
  <si>
    <t>диз.топливо</t>
  </si>
  <si>
    <t>100л.</t>
  </si>
  <si>
    <t xml:space="preserve">смена ламп (8шт) </t>
  </si>
  <si>
    <t>8шт</t>
  </si>
  <si>
    <t>ремонт кровли (работа по договору)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</si>
</sst>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58">
      <selection activeCell="M27" sqref="M27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3</v>
      </c>
      <c r="E1" s="59">
        <v>4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2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6">
        <f>L6*524.58*1.302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L7*524.58*1.302</f>
        <v>0</v>
      </c>
    </row>
    <row r="8" spans="1:13" ht="12.75">
      <c r="A8" t="s">
        <v>90</v>
      </c>
      <c r="J8" s="15"/>
      <c r="K8" s="15" t="s">
        <v>44</v>
      </c>
      <c r="L8" s="21"/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3.73</v>
      </c>
      <c r="M11" s="46">
        <f t="shared" si="0"/>
        <v>2547.6017868000004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3.73</v>
      </c>
      <c r="M13" s="46">
        <f t="shared" si="0"/>
        <v>2547.6017868000004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1.87</v>
      </c>
      <c r="M16" s="46">
        <f t="shared" si="0"/>
        <v>1277.2159092000002</v>
      </c>
    </row>
    <row r="17" spans="5:13" ht="12.75">
      <c r="E17" t="s">
        <v>99</v>
      </c>
      <c r="J17" s="15" t="s">
        <v>53</v>
      </c>
      <c r="K17" s="26" t="s">
        <v>81</v>
      </c>
      <c r="L17" s="21">
        <v>12.5</v>
      </c>
      <c r="M17" s="46">
        <f t="shared" si="0"/>
        <v>8537.5395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6">
        <f t="shared" si="0"/>
        <v>1536.7571100000002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341.50158000000005</v>
      </c>
    </row>
    <row r="20" spans="1:13" ht="12.75">
      <c r="A20" t="s">
        <v>126</v>
      </c>
      <c r="J20" s="20"/>
      <c r="K20" s="27" t="s">
        <v>57</v>
      </c>
      <c r="L20" s="28">
        <f>SUM(L6:L19)</f>
        <v>24.58</v>
      </c>
      <c r="M20" s="32">
        <f>SUM(M6:M19)</f>
        <v>16788.2176728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137</v>
      </c>
      <c r="L24" s="46">
        <f>0.05*7.1</f>
        <v>0.355</v>
      </c>
      <c r="M24" s="46">
        <f aca="true" t="shared" si="1" ref="M24:M38">L24*524.58*1.302</f>
        <v>242.4661218</v>
      </c>
    </row>
    <row r="25" spans="1:13" ht="12.75">
      <c r="A25" t="s">
        <v>106</v>
      </c>
      <c r="J25" s="20">
        <v>2</v>
      </c>
      <c r="K25" s="20" t="s">
        <v>148</v>
      </c>
      <c r="L25" s="46">
        <f>0.08*7.1</f>
        <v>0.568</v>
      </c>
      <c r="M25" s="46">
        <f t="shared" si="1"/>
        <v>387.94579488</v>
      </c>
    </row>
    <row r="26" spans="1:13" ht="12.75">
      <c r="A26" t="s">
        <v>107</v>
      </c>
      <c r="J26" s="20">
        <v>3</v>
      </c>
      <c r="K26" s="20" t="s">
        <v>150</v>
      </c>
      <c r="L26" s="46"/>
      <c r="M26" s="46">
        <v>112500</v>
      </c>
    </row>
    <row r="27" spans="1:13" ht="12.75">
      <c r="A27" s="49" t="s">
        <v>108</v>
      </c>
      <c r="B27" s="49"/>
      <c r="C27" s="49"/>
      <c r="D27" s="49"/>
      <c r="E27" s="49"/>
      <c r="F27" s="49"/>
      <c r="G27" s="49"/>
      <c r="J27" s="20">
        <v>4</v>
      </c>
      <c r="K27" s="20"/>
      <c r="L27" s="41"/>
      <c r="M27" s="46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1"/>
      <c r="M28" s="46">
        <f t="shared" si="1"/>
        <v>0</v>
      </c>
    </row>
    <row r="29" spans="10:13" ht="12.75">
      <c r="J29" s="20">
        <v>6</v>
      </c>
      <c r="K29" s="20"/>
      <c r="L29" s="25"/>
      <c r="M29" s="46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46">
        <f t="shared" si="1"/>
        <v>0</v>
      </c>
    </row>
    <row r="31" spans="10:13" ht="12.75">
      <c r="J31" s="20">
        <v>8</v>
      </c>
      <c r="K31" s="20"/>
      <c r="L31" s="46"/>
      <c r="M31" s="46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20"/>
      <c r="L32" s="25"/>
      <c r="M32" s="46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>
        <v>10</v>
      </c>
      <c r="K33" s="20"/>
      <c r="L33" s="25"/>
      <c r="M33" s="46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46">
        <f t="shared" si="1"/>
        <v>0</v>
      </c>
    </row>
    <row r="35" spans="1:13" ht="12.75">
      <c r="A35" t="s">
        <v>4</v>
      </c>
      <c r="E35">
        <v>480</v>
      </c>
      <c r="F35" t="s">
        <v>65</v>
      </c>
      <c r="J35" s="20">
        <v>12</v>
      </c>
      <c r="K35" s="20"/>
      <c r="L35" s="25"/>
      <c r="M35" s="46">
        <f t="shared" si="1"/>
        <v>0</v>
      </c>
    </row>
    <row r="36" spans="10:13" ht="12.75">
      <c r="J36" s="20">
        <v>13</v>
      </c>
      <c r="K36" s="20"/>
      <c r="L36" s="25"/>
      <c r="M36" s="46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46">
        <f t="shared" si="1"/>
        <v>0</v>
      </c>
    </row>
    <row r="38" spans="10:13" ht="12.75">
      <c r="J38" s="20">
        <v>15</v>
      </c>
      <c r="K38" s="40"/>
      <c r="L38" s="25"/>
      <c r="M38" s="46">
        <f t="shared" si="1"/>
        <v>0</v>
      </c>
    </row>
    <row r="39" spans="1:13" ht="12.75">
      <c r="A39" s="2" t="s">
        <v>6</v>
      </c>
      <c r="F39" s="11">
        <f>119172.24+4065.05</f>
        <v>123237.29000000001</v>
      </c>
      <c r="J39" s="20"/>
      <c r="K39" s="29" t="s">
        <v>57</v>
      </c>
      <c r="L39" s="28">
        <f>SUM(L24:L38)</f>
        <v>0.9229999999999999</v>
      </c>
      <c r="M39" s="32">
        <f>SUM(M24:M38)</f>
        <v>113130.41191668</v>
      </c>
    </row>
    <row r="40" spans="1:11" ht="12.75">
      <c r="A40" t="s">
        <v>7</v>
      </c>
      <c r="F40" s="5">
        <v>116909.34</v>
      </c>
      <c r="K40" s="1" t="s">
        <v>61</v>
      </c>
    </row>
    <row r="41" spans="2:13" ht="12.75">
      <c r="B41" t="s">
        <v>8</v>
      </c>
      <c r="F41" s="9">
        <f>F40/F39</f>
        <v>0.9486523113255735</v>
      </c>
      <c r="J41" s="22" t="s">
        <v>35</v>
      </c>
      <c r="K41" s="22"/>
      <c r="L41" s="22" t="s">
        <v>62</v>
      </c>
      <c r="M41" s="22" t="s">
        <v>41</v>
      </c>
    </row>
    <row r="42" spans="1:13" ht="12.75">
      <c r="A42" t="s">
        <v>132</v>
      </c>
      <c r="F42" s="5">
        <f>400+300+400+400+114.13</f>
        <v>1614.13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118523.47</v>
      </c>
      <c r="J43" s="20">
        <v>1</v>
      </c>
      <c r="K43" s="20" t="s">
        <v>138</v>
      </c>
      <c r="L43" s="25" t="s">
        <v>139</v>
      </c>
      <c r="M43" s="46">
        <f>5*18.3</f>
        <v>91.5</v>
      </c>
    </row>
    <row r="44" spans="10:13" ht="12.75">
      <c r="J44" s="20">
        <v>2</v>
      </c>
      <c r="K44" s="20" t="s">
        <v>140</v>
      </c>
      <c r="L44" s="25" t="s">
        <v>141</v>
      </c>
      <c r="M44" s="25">
        <f>50*2000</f>
        <v>100000</v>
      </c>
    </row>
    <row r="45" spans="2:13" ht="12.75">
      <c r="B45" s="1" t="s">
        <v>10</v>
      </c>
      <c r="C45" s="1"/>
      <c r="J45" s="20">
        <v>3</v>
      </c>
      <c r="K45" s="20" t="s">
        <v>142</v>
      </c>
      <c r="L45" s="25" t="s">
        <v>143</v>
      </c>
      <c r="M45" s="25">
        <f>50*19.22</f>
        <v>961</v>
      </c>
    </row>
    <row r="46" spans="10:13" ht="12.75">
      <c r="J46" s="20">
        <v>4</v>
      </c>
      <c r="K46" s="20" t="s">
        <v>144</v>
      </c>
      <c r="L46" s="25" t="s">
        <v>145</v>
      </c>
      <c r="M46" s="25">
        <f>3*350.94</f>
        <v>1052.82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5</v>
      </c>
      <c r="K47" s="20" t="s">
        <v>146</v>
      </c>
      <c r="L47" s="25" t="s">
        <v>147</v>
      </c>
      <c r="M47" s="46">
        <f>100*42.58</f>
        <v>4258</v>
      </c>
    </row>
    <row r="48" spans="1:13" ht="12.75">
      <c r="A48" t="s">
        <v>12</v>
      </c>
      <c r="F48" s="11">
        <f>(7100+8600)*1.302</f>
        <v>20441.4</v>
      </c>
      <c r="J48" s="20">
        <v>6</v>
      </c>
      <c r="K48" s="20" t="s">
        <v>138</v>
      </c>
      <c r="L48" s="25" t="s">
        <v>149</v>
      </c>
      <c r="M48" s="46">
        <f>8*18.3</f>
        <v>146.4</v>
      </c>
    </row>
    <row r="49" spans="1:13" ht="12.75">
      <c r="A49" s="6" t="s">
        <v>15</v>
      </c>
      <c r="F49" s="5">
        <f>(3050+3050)*1.302</f>
        <v>7942.200000000001</v>
      </c>
      <c r="J49" s="20">
        <v>7</v>
      </c>
      <c r="K49" s="20"/>
      <c r="L49" s="25"/>
      <c r="M49" s="46"/>
    </row>
    <row r="50" spans="1:13" ht="12.75">
      <c r="A50" s="55" t="s">
        <v>82</v>
      </c>
      <c r="B50" s="47"/>
      <c r="C50" s="47"/>
      <c r="D50" s="47"/>
      <c r="E50" s="56">
        <v>0</v>
      </c>
      <c r="F50" s="56">
        <f>E50*E32</f>
        <v>0</v>
      </c>
      <c r="J50" s="20">
        <v>8</v>
      </c>
      <c r="K50" s="20"/>
      <c r="L50" s="25"/>
      <c r="M50" s="46"/>
    </row>
    <row r="51" spans="1:13" ht="12.75">
      <c r="A51" s="4" t="s">
        <v>33</v>
      </c>
      <c r="F51" s="31">
        <f>F48+F49+F50</f>
        <v>28383.600000000002</v>
      </c>
      <c r="J51" s="20">
        <v>9</v>
      </c>
      <c r="K51" s="20"/>
      <c r="L51" s="25"/>
      <c r="M51" s="46"/>
    </row>
    <row r="52" spans="1:13" ht="12.75">
      <c r="A52" s="4" t="s">
        <v>16</v>
      </c>
      <c r="J52" s="20">
        <v>10</v>
      </c>
      <c r="K52" s="20"/>
      <c r="L52" s="25"/>
      <c r="M52" s="25"/>
    </row>
    <row r="53" spans="1:13" ht="12.75">
      <c r="A53" t="s">
        <v>74</v>
      </c>
      <c r="C53" s="13"/>
      <c r="D53" s="45">
        <v>0</v>
      </c>
      <c r="E53" s="13" t="s">
        <v>14</v>
      </c>
      <c r="F53" s="11">
        <f>E32*D53</f>
        <v>0</v>
      </c>
      <c r="J53" s="20">
        <v>11</v>
      </c>
      <c r="K53" s="20"/>
      <c r="L53" s="25"/>
      <c r="M53" s="25"/>
    </row>
    <row r="54" spans="1:13" ht="12.75">
      <c r="A54" t="s">
        <v>78</v>
      </c>
      <c r="B54">
        <v>945.6</v>
      </c>
      <c r="C54" t="s">
        <v>13</v>
      </c>
      <c r="D54" s="5">
        <v>0.6</v>
      </c>
      <c r="E54" t="s">
        <v>14</v>
      </c>
      <c r="F54" s="11">
        <f>B54*D54</f>
        <v>567.36</v>
      </c>
      <c r="J54" s="20">
        <v>12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567.36</v>
      </c>
      <c r="J55" s="20">
        <v>13</v>
      </c>
      <c r="K55" s="20"/>
      <c r="L55" s="25"/>
      <c r="M55" s="25"/>
    </row>
    <row r="56" spans="1:13" ht="12.75">
      <c r="A56" s="4" t="s">
        <v>18</v>
      </c>
      <c r="B56" s="4"/>
      <c r="J56" s="20">
        <v>14</v>
      </c>
      <c r="K56" s="20"/>
      <c r="L56" s="25"/>
      <c r="M56" s="25"/>
    </row>
    <row r="57" spans="1:13" ht="12.75">
      <c r="A57" t="s">
        <v>19</v>
      </c>
      <c r="C57">
        <v>1960902</v>
      </c>
      <c r="D57">
        <v>222433.7</v>
      </c>
      <c r="E57">
        <v>3474</v>
      </c>
      <c r="F57" s="33">
        <f>C57/D57*E57</f>
        <v>30625.636079425014</v>
      </c>
      <c r="J57" s="20">
        <v>15</v>
      </c>
      <c r="K57" s="20"/>
      <c r="L57" s="25"/>
      <c r="M57" s="25"/>
    </row>
    <row r="58" spans="1:13" ht="12.75">
      <c r="A58" t="s">
        <v>20</v>
      </c>
      <c r="F58" s="33">
        <f>M20</f>
        <v>16788.2176728</v>
      </c>
      <c r="J58" s="20">
        <v>16</v>
      </c>
      <c r="K58" s="20"/>
      <c r="L58" s="25"/>
      <c r="M58" s="25"/>
    </row>
    <row r="59" spans="1:13" ht="12.75">
      <c r="A59" t="s">
        <v>21</v>
      </c>
      <c r="F59" s="11">
        <f>M39</f>
        <v>113130.41191668</v>
      </c>
      <c r="J59" s="20">
        <v>17</v>
      </c>
      <c r="K59" s="20"/>
      <c r="L59" s="25"/>
      <c r="M59" s="25"/>
    </row>
    <row r="60" spans="1:13" ht="12.75">
      <c r="A60" t="s">
        <v>71</v>
      </c>
      <c r="F60" s="5">
        <f>0*600*1.302</f>
        <v>0</v>
      </c>
      <c r="J60" s="20">
        <v>18</v>
      </c>
      <c r="K60" s="20"/>
      <c r="L60" s="25"/>
      <c r="M60" s="25"/>
    </row>
    <row r="61" spans="1:13" ht="12.75">
      <c r="A61" t="s">
        <v>22</v>
      </c>
      <c r="F61" s="11">
        <f>M66</f>
        <v>106509.72</v>
      </c>
      <c r="J61" s="20">
        <v>19</v>
      </c>
      <c r="K61" s="20"/>
      <c r="L61" s="25"/>
      <c r="M61" s="25"/>
    </row>
    <row r="62" spans="1:13" ht="12.75">
      <c r="A62" t="s">
        <v>23</v>
      </c>
      <c r="F62" s="5"/>
      <c r="J62" s="20">
        <v>20</v>
      </c>
      <c r="K62" s="20"/>
      <c r="L62" s="25"/>
      <c r="M62" s="25"/>
    </row>
    <row r="63" spans="1:13" ht="12.75">
      <c r="A63" t="s">
        <v>24</v>
      </c>
      <c r="F63" s="5"/>
      <c r="J63" s="20">
        <v>21</v>
      </c>
      <c r="K63" s="20"/>
      <c r="L63" s="25"/>
      <c r="M63" s="25"/>
    </row>
    <row r="64" spans="2:13" ht="12.75">
      <c r="B64">
        <v>3474</v>
      </c>
      <c r="C64" t="s">
        <v>13</v>
      </c>
      <c r="D64" s="11">
        <v>0.8</v>
      </c>
      <c r="E64" t="s">
        <v>14</v>
      </c>
      <c r="F64" s="11">
        <f>B64*D64</f>
        <v>2779.2000000000003</v>
      </c>
      <c r="J64" s="20">
        <v>22</v>
      </c>
      <c r="K64" s="20"/>
      <c r="L64" s="25"/>
      <c r="M64" s="25"/>
    </row>
    <row r="65" spans="1:13" ht="12.75">
      <c r="A65" s="47" t="s">
        <v>130</v>
      </c>
      <c r="B65" s="47"/>
      <c r="C65" s="47"/>
      <c r="D65" s="48"/>
      <c r="E65" s="47"/>
      <c r="F65" s="48">
        <v>0</v>
      </c>
      <c r="J65" s="20">
        <v>23</v>
      </c>
      <c r="K65" s="20"/>
      <c r="L65" s="25"/>
      <c r="M65" s="25"/>
    </row>
    <row r="66" spans="1:13" ht="12.75">
      <c r="A66" s="47" t="s">
        <v>83</v>
      </c>
      <c r="B66" s="47"/>
      <c r="C66" s="47"/>
      <c r="D66" s="48">
        <v>0</v>
      </c>
      <c r="E66" s="47"/>
      <c r="F66" s="48">
        <f>D66*E32</f>
        <v>0</v>
      </c>
      <c r="J66" s="20"/>
      <c r="K66" s="20"/>
      <c r="L66" s="30" t="s">
        <v>64</v>
      </c>
      <c r="M66" s="32">
        <f>SUM(M43:M65)</f>
        <v>106509.72</v>
      </c>
    </row>
    <row r="67" spans="1:6" ht="12.75">
      <c r="A67" s="4" t="s">
        <v>25</v>
      </c>
      <c r="B67" s="10"/>
      <c r="C67" s="10"/>
      <c r="F67" s="31">
        <f>SUM(F57:F66)</f>
        <v>269833.185668905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3474</v>
      </c>
      <c r="C69" t="s">
        <v>65</v>
      </c>
      <c r="D69" s="5">
        <v>0.49</v>
      </c>
      <c r="E69" t="s">
        <v>14</v>
      </c>
      <c r="F69" s="11">
        <f>B69*D69</f>
        <v>1702.26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3474</v>
      </c>
      <c r="C72" t="s">
        <v>13</v>
      </c>
      <c r="D72" s="11">
        <v>2.98</v>
      </c>
      <c r="E72" t="s">
        <v>14</v>
      </c>
      <c r="F72" s="11">
        <f>B72*D72</f>
        <v>10352.52</v>
      </c>
    </row>
    <row r="73" spans="1:6" ht="12.75">
      <c r="A73" s="4" t="s">
        <v>29</v>
      </c>
      <c r="F73" s="31">
        <f>F69+F72</f>
        <v>12054.78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3474</v>
      </c>
      <c r="C76" t="s">
        <v>13</v>
      </c>
      <c r="D76" s="11">
        <v>5.82</v>
      </c>
      <c r="E76" t="s">
        <v>14</v>
      </c>
      <c r="F76" s="11">
        <f>B76*D76</f>
        <v>20218.68</v>
      </c>
    </row>
    <row r="77" spans="1:6" ht="12.75">
      <c r="A77" s="4" t="s">
        <v>31</v>
      </c>
      <c r="F77" s="8">
        <f>SUM(F76)</f>
        <v>20218.68</v>
      </c>
    </row>
    <row r="78" spans="1:6" ht="12.75">
      <c r="A78" s="57" t="s">
        <v>77</v>
      </c>
      <c r="B78" s="47"/>
      <c r="C78" s="47"/>
      <c r="D78" s="56">
        <v>0</v>
      </c>
      <c r="E78" s="47"/>
      <c r="F78" s="58">
        <f>D78*E32</f>
        <v>0</v>
      </c>
    </row>
    <row r="79" spans="1:6" ht="12.75">
      <c r="A79" s="1" t="s">
        <v>32</v>
      </c>
      <c r="B79" s="1"/>
      <c r="F79" s="31">
        <f>F51+F55+F67+F73+F77+F78</f>
        <v>331057.605668905</v>
      </c>
    </row>
    <row r="80" spans="1:6" ht="12.75">
      <c r="A80" s="1" t="s">
        <v>75</v>
      </c>
      <c r="B80" s="34"/>
      <c r="C80" s="34">
        <v>0.058</v>
      </c>
      <c r="D80" s="1"/>
      <c r="E80" s="1"/>
      <c r="F80" s="31">
        <f>F79*5.8%</f>
        <v>19201.34112879649</v>
      </c>
    </row>
    <row r="81" spans="1:6" ht="12.75">
      <c r="A81" s="1"/>
      <c r="B81" s="34" t="s">
        <v>127</v>
      </c>
      <c r="C81" s="34"/>
      <c r="D81" s="1"/>
      <c r="E81" s="53"/>
      <c r="F81" s="54">
        <f>7758.06+4300.98</f>
        <v>12059.04</v>
      </c>
    </row>
    <row r="82" spans="1:6" ht="12.75">
      <c r="A82" s="1"/>
      <c r="B82" s="34" t="s">
        <v>128</v>
      </c>
      <c r="C82" s="34"/>
      <c r="D82" s="1"/>
      <c r="E82" s="53"/>
      <c r="F82" s="54">
        <f>434.02+434.02</f>
        <v>868.04</v>
      </c>
    </row>
    <row r="83" spans="1:6" ht="12.75">
      <c r="A83" s="1"/>
      <c r="B83" s="34" t="s">
        <v>129</v>
      </c>
      <c r="C83" s="34"/>
      <c r="D83" s="1"/>
      <c r="E83" s="53"/>
      <c r="F83" s="54">
        <f>2536.44+2536.44</f>
        <v>5072.88</v>
      </c>
    </row>
    <row r="84" spans="1:9" ht="13.5">
      <c r="A84" s="12" t="s">
        <v>34</v>
      </c>
      <c r="B84" s="12"/>
      <c r="C84" s="12"/>
      <c r="D84" s="12"/>
      <c r="E84" s="12"/>
      <c r="F84" s="42">
        <f>F79+F80+F81+F82+F83</f>
        <v>368258.9067977015</v>
      </c>
      <c r="I84" s="7"/>
    </row>
    <row r="85" spans="2:6" ht="12.75">
      <c r="B85" s="35" t="s">
        <v>67</v>
      </c>
      <c r="C85" s="36" t="s">
        <v>68</v>
      </c>
      <c r="D85" s="22" t="s">
        <v>69</v>
      </c>
      <c r="E85" s="22" t="s">
        <v>70</v>
      </c>
      <c r="F85" s="39" t="s">
        <v>136</v>
      </c>
    </row>
    <row r="86" spans="1:6" ht="12.75">
      <c r="A86" s="13"/>
      <c r="B86" s="37">
        <v>44986</v>
      </c>
      <c r="C86" s="38">
        <v>-793981</v>
      </c>
      <c r="D86" s="43">
        <f>F43</f>
        <v>118523.47</v>
      </c>
      <c r="E86" s="43">
        <f>F84</f>
        <v>368258.9067977015</v>
      </c>
      <c r="F86" s="44">
        <f>C86+D86-E86</f>
        <v>-1043716.4367977015</v>
      </c>
    </row>
    <row r="88" spans="1:6" ht="13.5" thickBot="1">
      <c r="A88" t="s">
        <v>111</v>
      </c>
      <c r="C88" s="50" t="s">
        <v>135</v>
      </c>
      <c r="D88" s="8" t="s">
        <v>112</v>
      </c>
      <c r="E88" s="50">
        <v>45015</v>
      </c>
      <c r="F88" t="s">
        <v>113</v>
      </c>
    </row>
    <row r="89" spans="1:7" ht="13.5" thickBot="1">
      <c r="A89" t="s">
        <v>114</v>
      </c>
      <c r="F89" s="51">
        <f>E86</f>
        <v>368258.9067977015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2023-01-12T17:18:33Z</cp:lastPrinted>
  <dcterms:created xsi:type="dcterms:W3CDTF">2008-08-18T07:30:19Z</dcterms:created>
  <dcterms:modified xsi:type="dcterms:W3CDTF">2023-06-18T06:36:20Z</dcterms:modified>
  <cp:category/>
  <cp:version/>
  <cp:contentType/>
  <cp:contentStatus/>
</cp:coreProperties>
</file>