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<sst xmlns="http://schemas.openxmlformats.org/spreadsheetml/2006/main" count="172" uniqueCount="148">
  <si>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</si>
  <si>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</si>
  <si>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</si>
  <si>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</si>
  <si>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</si>
  <si>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</si>
  <si>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</si>
  <si>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</si>
  <si>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</si>
  <si>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</si>
  <si>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</si>
  <si>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</si>
  <si>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</si>
  <si>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</si>
  <si>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</si>
  <si>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</si>
  <si>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</si>
  <si>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</si>
  <si>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</si>
  <si>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</si>
  <si>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</si>
  <si>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</si>
  <si>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</si>
  <si>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</si>
  <si>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</si>
  <si>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</si>
  <si>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</si>
  <si>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</si>
  <si>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</si>
  <si>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</si>
  <si>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</si>
  <si>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</si>
  <si>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</si>
  <si>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</si>
  <si>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</si>
  <si>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</si>
  <si>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</si>
  <si>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</si>
  <si>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</si>
  <si>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</si>
  <si>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</si>
  <si>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</si>
  <si>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</si>
  <si>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</si>
  <si>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</si>
  <si>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</si>
  <si>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</si>
  <si>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</si>
  <si>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</si>
  <si>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</si>
  <si>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</si>
  <si>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</si>
  <si>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</si>
  <si>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</si>
  <si>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</si>
  <si>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</si>
  <si>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</si>
  <si>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</si>
  <si>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</si>
  <si>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</si>
  <si>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</si>
  <si>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</si>
  <si>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</si>
  <si>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</si>
  <si>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</si>
  <si>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</si>
  <si>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</si>
  <si>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</si>
  <si>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</si>
  <si>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</si>
  <si>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</si>
  <si>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</si>
  <si>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</si>
  <si>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</si>
  <si>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</si>
  <si>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</si>
  <si>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</si>
  <si>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</si>
  <si>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</si>
  <si>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</si>
  <si>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</si>
  <si>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</si>
  <si>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</si>
  <si>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</si>
  <si>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</si>
  <si>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</si>
  <si>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</si>
  <si>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</si>
  <si>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</si>
  <si>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</si>
  <si>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</si>
  <si>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</si>
  <si>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</si>
  <si>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</si>
  <si>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</si>
  <si>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</si>
  <si>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</si>
  <si>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</si>
  <si>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</si>
  <si>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</si>
  <si>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</si>
  <si>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</si>
  <si>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</si>
  <si>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</si>
  <si>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</si>
  <si>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</si>
  <si>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</si>
  <si>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</si>
  <si>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</si>
  <si>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</si>
  <si>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</si>
  <si>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</si>
  <si>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</si>
  <si>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</si>
  <si>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</si>
  <si>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</si>
  <si>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</si>
  <si>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</si>
  <si>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</si>
  <si>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</si>
  <si>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</si>
  <si>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</si>
  <si>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</si>
  <si>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</si>
  <si>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</si>
  <si>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</si>
  <si>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</si>
  <si>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</si>
  <si>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</si>
  <si>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февраля</t>
  </si>
  <si>
    <t>2023 г.</t>
  </si>
  <si>
    <t>за   январь-февраль  2023 г.</t>
  </si>
  <si>
    <t>01.01.2023г.</t>
  </si>
  <si>
    <t>ост.на 01.03</t>
  </si>
  <si>
    <t>1.2 Аренда (Ростелеком, МТС, ТТК)</t>
  </si>
  <si>
    <t>прочистка канализации</t>
  </si>
  <si>
    <t>слитие и залитие системы отопления</t>
  </si>
  <si>
    <t>смена труб д 25 п.пр. (4мп)</t>
  </si>
  <si>
    <t>труба д 25 п.пр</t>
  </si>
  <si>
    <t>4мп</t>
  </si>
  <si>
    <t>уголок 25</t>
  </si>
  <si>
    <t>4шт</t>
  </si>
  <si>
    <t xml:space="preserve">муфта </t>
  </si>
  <si>
    <t>1шт</t>
  </si>
  <si>
    <t>американка 25</t>
  </si>
  <si>
    <t>2шт</t>
  </si>
  <si>
    <t>уст-ка светильника (1шт) п-д 2</t>
  </si>
  <si>
    <t>светильник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</si>
</sst>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51" sqref="M51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>
        <v>1</v>
      </c>
      <c r="E2" s="62">
        <v>2</v>
      </c>
      <c r="K2" s="5" t="s">
        <v>131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129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0</v>
      </c>
      <c r="M6" s="48">
        <f>L6*524.58*1.302</f>
        <v>0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3.49</v>
      </c>
      <c r="M11" s="48">
        <f t="shared" si="0"/>
        <v>2383.6810284000003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1229.4056880000003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341.50158000000005</v>
      </c>
    </row>
    <row r="20" spans="1:13" ht="12.75">
      <c r="A20" t="s">
        <v>110</v>
      </c>
      <c r="J20" s="20"/>
      <c r="K20" s="27" t="s">
        <v>57</v>
      </c>
      <c r="L20" s="28">
        <f>SUM(L6:L19)</f>
        <v>5.79</v>
      </c>
      <c r="M20" s="32">
        <f>SUM(M6:M19)</f>
        <v>3954.5882964000007</v>
      </c>
    </row>
    <row r="21" spans="1:11" ht="12.75">
      <c r="A21" t="s">
        <v>125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135</v>
      </c>
      <c r="L24" s="48">
        <v>4.83</v>
      </c>
      <c r="M24" s="31">
        <f>L24*524.58*1.302*1.15</f>
        <v>3793.7410522200003</v>
      </c>
    </row>
    <row r="25" spans="1:13" ht="12.75">
      <c r="A25" t="s">
        <v>114</v>
      </c>
      <c r="J25" s="20">
        <v>2</v>
      </c>
      <c r="K25" s="20" t="s">
        <v>136</v>
      </c>
      <c r="L25" s="48">
        <v>3.12</v>
      </c>
      <c r="M25" s="31">
        <f aca="true" t="shared" si="1" ref="M25:M41">L25*524.58*1.302*1.15</f>
        <v>2450.61533808</v>
      </c>
    </row>
    <row r="26" spans="1:13" ht="12.75">
      <c r="A26" t="s">
        <v>115</v>
      </c>
      <c r="J26" s="20">
        <v>3</v>
      </c>
      <c r="K26" s="20" t="s">
        <v>137</v>
      </c>
      <c r="L26" s="48">
        <f>0.04*184.3</f>
        <v>7.372000000000001</v>
      </c>
      <c r="M26" s="31">
        <f t="shared" si="1"/>
        <v>5790.364189848001</v>
      </c>
    </row>
    <row r="27" spans="1:13" ht="12.75">
      <c r="A27" s="50" t="s">
        <v>116</v>
      </c>
      <c r="B27" s="50"/>
      <c r="C27" s="50"/>
      <c r="D27" s="50"/>
      <c r="E27" s="50"/>
      <c r="F27" s="50"/>
      <c r="G27" s="50"/>
      <c r="J27" s="20">
        <v>4</v>
      </c>
      <c r="K27" s="20" t="s">
        <v>146</v>
      </c>
      <c r="L27" s="25">
        <v>0.891</v>
      </c>
      <c r="M27" s="31">
        <f t="shared" si="1"/>
        <v>699.839187894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48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v>100257.12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86295.4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0.8607408630928157</v>
      </c>
      <c r="J42" s="20"/>
      <c r="K42" s="30" t="s">
        <v>57</v>
      </c>
      <c r="L42" s="28">
        <f>SUM(L24:L41)</f>
        <v>16.213</v>
      </c>
      <c r="M42" s="32">
        <f>SUM(M24:M41)</f>
        <v>12734.559768042001</v>
      </c>
    </row>
    <row r="43" spans="1:11" ht="12.75">
      <c r="A43" s="7" t="s">
        <v>134</v>
      </c>
      <c r="B43" s="7"/>
      <c r="C43" s="7"/>
      <c r="D43" s="7"/>
      <c r="E43" s="7"/>
      <c r="F43" s="5">
        <f>400+300+400</f>
        <v>1100</v>
      </c>
      <c r="K43" s="1" t="s">
        <v>61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87395.4</v>
      </c>
      <c r="J44" s="22" t="s">
        <v>35</v>
      </c>
      <c r="K44" s="22"/>
      <c r="L44" s="22" t="s">
        <v>62</v>
      </c>
      <c r="M44" s="22" t="s">
        <v>41</v>
      </c>
    </row>
    <row r="45" spans="10:13" ht="12.75">
      <c r="J45" s="23" t="s">
        <v>36</v>
      </c>
      <c r="K45" s="23" t="s">
        <v>37</v>
      </c>
      <c r="L45" s="23"/>
      <c r="M45" s="23"/>
    </row>
    <row r="46" spans="2:13" ht="12.75">
      <c r="B46" s="1" t="s">
        <v>10</v>
      </c>
      <c r="C46" s="1"/>
      <c r="J46" s="20">
        <v>1</v>
      </c>
      <c r="K46" s="53" t="s">
        <v>138</v>
      </c>
      <c r="L46" s="23" t="s">
        <v>139</v>
      </c>
      <c r="M46" s="23">
        <f>4*115.55</f>
        <v>462.2</v>
      </c>
    </row>
    <row r="47" spans="10:13" ht="12.75">
      <c r="J47" s="20">
        <v>2</v>
      </c>
      <c r="K47" s="20" t="s">
        <v>140</v>
      </c>
      <c r="L47" s="23" t="s">
        <v>141</v>
      </c>
      <c r="M47" s="23">
        <f>4*6</f>
        <v>24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142</v>
      </c>
      <c r="L48" s="23" t="s">
        <v>143</v>
      </c>
      <c r="M48" s="23">
        <v>74.07</v>
      </c>
    </row>
    <row r="49" spans="1:13" ht="12.75">
      <c r="A49" t="s">
        <v>12</v>
      </c>
      <c r="F49" s="11">
        <f>(5077+5400)*1.302</f>
        <v>13641.054</v>
      </c>
      <c r="J49" s="20">
        <v>4</v>
      </c>
      <c r="K49" s="20" t="s">
        <v>144</v>
      </c>
      <c r="L49" s="23" t="s">
        <v>145</v>
      </c>
      <c r="M49" s="23">
        <f>2*204.55</f>
        <v>409.1</v>
      </c>
    </row>
    <row r="50" spans="1:13" ht="12.75">
      <c r="A50" s="6" t="s">
        <v>15</v>
      </c>
      <c r="F50" s="11">
        <f>(1800+1950)*1.302</f>
        <v>4882.5</v>
      </c>
      <c r="J50" s="20">
        <v>5</v>
      </c>
      <c r="K50" s="20" t="s">
        <v>147</v>
      </c>
      <c r="L50" s="25" t="s">
        <v>143</v>
      </c>
      <c r="M50" s="23">
        <v>244.1</v>
      </c>
    </row>
    <row r="51" spans="1:13" ht="12.75">
      <c r="A51" s="58" t="s">
        <v>83</v>
      </c>
      <c r="B51" s="56"/>
      <c r="C51" s="56"/>
      <c r="D51" s="56"/>
      <c r="E51" s="59">
        <v>0</v>
      </c>
      <c r="F51" s="57">
        <f>E51*E33</f>
        <v>0</v>
      </c>
      <c r="J51" s="20">
        <v>6</v>
      </c>
      <c r="K51" s="20"/>
      <c r="L51" s="23"/>
      <c r="M51" s="23"/>
    </row>
    <row r="52" spans="1:13" ht="12.75">
      <c r="A52" s="10" t="s">
        <v>33</v>
      </c>
      <c r="D52" s="5"/>
      <c r="F52" s="33">
        <f>F49+F50+F51</f>
        <v>18523.554</v>
      </c>
      <c r="J52" s="20">
        <v>7</v>
      </c>
      <c r="K52" s="20"/>
      <c r="L52" s="23"/>
      <c r="M52" s="23"/>
    </row>
    <row r="53" spans="1:13" ht="12.75">
      <c r="A53" s="4" t="s">
        <v>16</v>
      </c>
      <c r="D53" s="5"/>
      <c r="J53" s="20">
        <v>8</v>
      </c>
      <c r="K53" s="20"/>
      <c r="L53" s="23"/>
      <c r="M53" s="23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5"/>
      <c r="M54" s="25"/>
    </row>
    <row r="55" spans="1:13" ht="12.75">
      <c r="A55" s="46" t="s">
        <v>79</v>
      </c>
      <c r="B55" s="46"/>
      <c r="C55" s="46"/>
      <c r="D55" s="47">
        <v>0</v>
      </c>
      <c r="E55" s="46"/>
      <c r="F55" s="49">
        <v>0</v>
      </c>
      <c r="J55" s="20">
        <v>10</v>
      </c>
      <c r="K55" s="20"/>
      <c r="L55" s="25"/>
      <c r="M55" s="25"/>
    </row>
    <row r="56" spans="1:13" ht="12.75">
      <c r="A56" t="s">
        <v>78</v>
      </c>
      <c r="B56">
        <v>0</v>
      </c>
      <c r="C56" t="s">
        <v>13</v>
      </c>
      <c r="D56" s="5">
        <v>0</v>
      </c>
      <c r="E56" t="s">
        <v>14</v>
      </c>
      <c r="F56" s="5">
        <f>B56*D56</f>
        <v>0</v>
      </c>
      <c r="J56" s="20">
        <v>11</v>
      </c>
      <c r="K56" s="20"/>
      <c r="L56" s="25"/>
      <c r="M56" s="25"/>
    </row>
    <row r="57" spans="1:13" ht="12.75">
      <c r="A57" s="10" t="s">
        <v>17</v>
      </c>
      <c r="B57" s="10"/>
      <c r="C57" s="10"/>
      <c r="F57" s="33">
        <f>SUM(F54:F56)</f>
        <v>0</v>
      </c>
      <c r="J57" s="20">
        <v>12</v>
      </c>
      <c r="K57" s="20"/>
      <c r="L57" s="25"/>
      <c r="M57" s="25"/>
    </row>
    <row r="58" spans="1:13" ht="12.75">
      <c r="A58" s="4" t="s">
        <v>18</v>
      </c>
      <c r="B58" s="4"/>
      <c r="J58" s="20">
        <v>13</v>
      </c>
      <c r="K58" s="20"/>
      <c r="L58" s="25"/>
      <c r="M58" s="25"/>
    </row>
    <row r="59" spans="1:13" ht="12.75">
      <c r="A59" t="s">
        <v>19</v>
      </c>
      <c r="C59">
        <v>1885089</v>
      </c>
      <c r="D59">
        <v>222535.4</v>
      </c>
      <c r="E59">
        <v>3205.8</v>
      </c>
      <c r="F59" s="36">
        <f>C59/D59*E59</f>
        <v>27156.211174491793</v>
      </c>
      <c r="J59" s="20">
        <v>14</v>
      </c>
      <c r="K59" s="20"/>
      <c r="L59" s="25"/>
      <c r="M59" s="25"/>
    </row>
    <row r="60" spans="1:13" ht="12.75">
      <c r="A60" t="s">
        <v>20</v>
      </c>
      <c r="F60" s="36">
        <f>M20</f>
        <v>3954.5882964000007</v>
      </c>
      <c r="J60" s="20">
        <v>15</v>
      </c>
      <c r="K60" s="20"/>
      <c r="L60" s="25"/>
      <c r="M60" s="25"/>
    </row>
    <row r="61" spans="1:13" ht="12.75">
      <c r="A61" t="s">
        <v>21</v>
      </c>
      <c r="F61" s="11">
        <f>M42</f>
        <v>12734.559768042001</v>
      </c>
      <c r="J61" s="20"/>
      <c r="K61" s="20"/>
      <c r="L61" s="34" t="s">
        <v>63</v>
      </c>
      <c r="M61" s="35">
        <f>SUM(M46:M60)</f>
        <v>1213.47</v>
      </c>
    </row>
    <row r="62" spans="1:6" ht="12.75">
      <c r="A62" t="s">
        <v>70</v>
      </c>
      <c r="F62" s="5">
        <f>2*600*1.302</f>
        <v>1562.4</v>
      </c>
    </row>
    <row r="63" spans="1:6" ht="12.75">
      <c r="A63" t="s">
        <v>22</v>
      </c>
      <c r="F63" s="5">
        <f>M61</f>
        <v>1213.47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3205.8</v>
      </c>
      <c r="C66" t="s">
        <v>13</v>
      </c>
      <c r="D66" s="11">
        <v>0.52</v>
      </c>
      <c r="E66" t="s">
        <v>14</v>
      </c>
      <c r="F66" s="11">
        <f>B66*D66</f>
        <v>1667.016</v>
      </c>
    </row>
    <row r="67" spans="1:6" ht="12.75">
      <c r="A67" s="56" t="s">
        <v>77</v>
      </c>
      <c r="B67" s="56"/>
      <c r="C67" s="56"/>
      <c r="D67" s="57"/>
      <c r="E67" s="56"/>
      <c r="F67" s="57">
        <v>0</v>
      </c>
    </row>
    <row r="68" spans="1:6" ht="12.75">
      <c r="A68" s="56" t="s">
        <v>84</v>
      </c>
      <c r="B68" s="56"/>
      <c r="C68" s="56"/>
      <c r="D68" s="57">
        <v>0</v>
      </c>
      <c r="E68" s="56"/>
      <c r="F68" s="57">
        <f>D68*E33</f>
        <v>0</v>
      </c>
    </row>
    <row r="69" spans="1:6" ht="12.75">
      <c r="A69" s="10" t="s">
        <v>25</v>
      </c>
      <c r="B69" s="10"/>
      <c r="C69" s="10"/>
      <c r="F69" s="33">
        <f>SUM(F59:F68)</f>
        <v>48288.2452389338</v>
      </c>
    </row>
    <row r="70" ht="12.75">
      <c r="A70" s="4" t="s">
        <v>26</v>
      </c>
    </row>
    <row r="71" spans="1:6" ht="12.75">
      <c r="A71" t="s">
        <v>27</v>
      </c>
      <c r="B71">
        <v>3205.8</v>
      </c>
      <c r="C71" t="s">
        <v>65</v>
      </c>
      <c r="D71" s="5">
        <v>0.49</v>
      </c>
      <c r="E71" t="s">
        <v>14</v>
      </c>
      <c r="F71" s="11">
        <f>B71*D71</f>
        <v>1570.842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2.67</v>
      </c>
      <c r="E74" t="s">
        <v>14</v>
      </c>
      <c r="F74" s="11">
        <f>B74*D74</f>
        <v>8559.486</v>
      </c>
    </row>
    <row r="75" spans="1:6" ht="12.75">
      <c r="A75" s="10" t="s">
        <v>29</v>
      </c>
      <c r="F75" s="33">
        <f>F71+F74</f>
        <v>10130.328000000001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5.43</v>
      </c>
      <c r="E78" t="s">
        <v>14</v>
      </c>
      <c r="F78" s="11">
        <f>B78*D78</f>
        <v>17407.494</v>
      </c>
    </row>
    <row r="79" spans="1:6" ht="12.75">
      <c r="A79" s="10" t="s">
        <v>31</v>
      </c>
      <c r="F79" s="33">
        <f>SUM(F78)</f>
        <v>17407.494</v>
      </c>
    </row>
    <row r="80" spans="1:6" ht="12.75">
      <c r="A80" s="60" t="s">
        <v>76</v>
      </c>
      <c r="B80" s="56"/>
      <c r="C80" s="56"/>
      <c r="D80" s="59">
        <v>0</v>
      </c>
      <c r="E80" s="56"/>
      <c r="F80" s="61">
        <f>D80*E33</f>
        <v>0</v>
      </c>
    </row>
    <row r="81" spans="1:9" ht="12.75">
      <c r="A81" s="1" t="s">
        <v>32</v>
      </c>
      <c r="B81" s="1"/>
      <c r="F81" s="33">
        <f>F52+F57+F69+F75+F79+F80</f>
        <v>94349.62123893382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5472.278031858161</v>
      </c>
    </row>
    <row r="83" spans="1:6" ht="12.75">
      <c r="A83" s="1"/>
      <c r="B83" s="37" t="s">
        <v>126</v>
      </c>
      <c r="C83" s="37"/>
      <c r="D83" s="1"/>
      <c r="E83" s="54"/>
      <c r="F83" s="55">
        <f>-35930.84</f>
        <v>-35930.84</v>
      </c>
    </row>
    <row r="84" spans="1:6" ht="12.75">
      <c r="A84" s="1"/>
      <c r="B84" s="37" t="s">
        <v>127</v>
      </c>
      <c r="C84" s="37"/>
      <c r="D84" s="1"/>
      <c r="E84" s="54"/>
      <c r="F84" s="55">
        <f>2*192.48</f>
        <v>384.96</v>
      </c>
    </row>
    <row r="85" spans="1:6" ht="12.75">
      <c r="A85" s="1"/>
      <c r="B85" s="37" t="s">
        <v>128</v>
      </c>
      <c r="C85" s="37"/>
      <c r="D85" s="1"/>
      <c r="E85" s="54"/>
      <c r="F85" s="55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64276.019270791985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44927</v>
      </c>
      <c r="C88" s="41">
        <v>-49264</v>
      </c>
      <c r="D88" s="44">
        <f>F44</f>
        <v>87395.4</v>
      </c>
      <c r="E88" s="44">
        <f>F86</f>
        <v>64276.019270791985</v>
      </c>
      <c r="F88" s="45">
        <f>C88+D88-E88</f>
        <v>-26144.61927079199</v>
      </c>
    </row>
    <row r="90" spans="1:6" ht="13.5" thickBot="1">
      <c r="A90" t="s">
        <v>85</v>
      </c>
      <c r="C90" s="51" t="s">
        <v>132</v>
      </c>
      <c r="D90" s="8" t="s">
        <v>86</v>
      </c>
      <c r="E90" s="51">
        <v>44985</v>
      </c>
      <c r="F90" t="s">
        <v>87</v>
      </c>
    </row>
    <row r="91" spans="1:7" ht="13.5" thickBot="1">
      <c r="A91" t="s">
        <v>88</v>
      </c>
      <c r="F91" s="52">
        <f>E88</f>
        <v>64276.019270791985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2023-01-12T16:35:26Z</cp:lastPrinted>
  <dcterms:created xsi:type="dcterms:W3CDTF">2008-08-18T07:30:19Z</dcterms:created>
  <dcterms:modified xsi:type="dcterms:W3CDTF">2023-05-17T06:37:09Z</dcterms:modified>
  <cp:category/>
  <cp:version/>
  <cp:contentType/>
  <cp:contentStatus/>
</cp:coreProperties>
</file>