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<sst xmlns="http://schemas.openxmlformats.org/spreadsheetml/2006/main" count="207" uniqueCount="170">
  <si>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</si>
  <si>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</si>
  <si>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</si>
  <si>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</si>
  <si>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</si>
  <si>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</si>
  <si>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</si>
  <si>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</si>
  <si>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</si>
  <si>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</si>
  <si>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</si>
  <si>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</si>
  <si>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</si>
  <si>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</si>
  <si>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</si>
  <si>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</si>
  <si>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</si>
  <si>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</si>
  <si>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</si>
  <si>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</si>
  <si>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</si>
  <si>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</si>
  <si>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</si>
  <si>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</si>
  <si>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</si>
  <si>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</si>
  <si>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</si>
  <si>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</si>
  <si>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</si>
  <si>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</si>
  <si>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</si>
  <si>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</si>
  <si>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</si>
  <si>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</si>
  <si>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</si>
  <si>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</si>
  <si>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</si>
  <si>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</si>
  <si>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</si>
  <si>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</si>
  <si>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</si>
  <si>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</si>
  <si>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</si>
  <si>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</si>
  <si>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</si>
  <si>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</si>
  <si>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</si>
  <si>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</si>
  <si>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</si>
  <si>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</si>
  <si>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</si>
  <si>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</si>
  <si>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</si>
  <si>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</si>
  <si>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</si>
  <si>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</si>
  <si>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</si>
  <si>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</si>
  <si>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</si>
  <si>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</si>
  <si>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</si>
  <si>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</si>
  <si>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</si>
  <si>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</si>
  <si>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</si>
  <si>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</si>
  <si>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</si>
  <si>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</si>
  <si>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</si>
  <si>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</si>
  <si>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</si>
  <si>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</si>
  <si>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</si>
  <si>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</si>
  <si>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</si>
  <si>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</si>
  <si>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</si>
  <si>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</si>
  <si>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</si>
  <si>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</si>
  <si>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</si>
  <si>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</si>
  <si>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</si>
  <si>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</si>
  <si>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</si>
  <si>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</si>
  <si>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</si>
  <si>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</si>
  <si>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</si>
  <si>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</si>
  <si>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</si>
  <si>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</si>
  <si>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</si>
  <si>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</si>
  <si>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</si>
  <si>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</si>
  <si>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</si>
  <si>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</si>
  <si>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</si>
  <si>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</si>
  <si>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</si>
  <si>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</si>
  <si>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</si>
  <si>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</si>
  <si>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</si>
  <si>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</si>
  <si>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</si>
  <si>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</si>
  <si>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</si>
  <si>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</si>
  <si>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</si>
  <si>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</si>
  <si>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</si>
  <si>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</si>
  <si>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</si>
  <si>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</si>
  <si>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</si>
  <si>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</si>
  <si>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</si>
  <si>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</si>
  <si>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</si>
  <si>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</si>
  <si>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</si>
  <si>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</si>
  <si>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</si>
  <si>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</si>
  <si>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</si>
  <si>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</si>
  <si>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</si>
  <si>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</si>
  <si>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</si>
  <si>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</si>
  <si>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августа</t>
  </si>
  <si>
    <t>за   июль-август  2023 г.</t>
  </si>
  <si>
    <t>01.07.2023г.</t>
  </si>
  <si>
    <t>ост.на 01.09</t>
  </si>
  <si>
    <t>ремонт контейнерных баков</t>
  </si>
  <si>
    <t>материал для ремонта контейнерных баков</t>
  </si>
  <si>
    <t>завоз песка в песочницу, разгрузка</t>
  </si>
  <si>
    <t>песок речной</t>
  </si>
  <si>
    <t>1м3</t>
  </si>
  <si>
    <t>смена ламп (6шт) п-д 3</t>
  </si>
  <si>
    <t>лампа</t>
  </si>
  <si>
    <t>6шт</t>
  </si>
  <si>
    <t>смена труб д 110 пвх (6мп)</t>
  </si>
  <si>
    <t>смена труб д 50 пвх (1мп)</t>
  </si>
  <si>
    <t>труба д 110 пвх 1мп</t>
  </si>
  <si>
    <t>2шт</t>
  </si>
  <si>
    <t>труба д 110 пвх 2мп</t>
  </si>
  <si>
    <t>крестовина 110</t>
  </si>
  <si>
    <t>1шт</t>
  </si>
  <si>
    <t>тройник 110</t>
  </si>
  <si>
    <t>3шт</t>
  </si>
  <si>
    <t>отвод 50</t>
  </si>
  <si>
    <t>компенсатор 50</t>
  </si>
  <si>
    <t>труба д 50 пвх</t>
  </si>
  <si>
    <t>1мп</t>
  </si>
  <si>
    <t>компенсатор 100</t>
  </si>
  <si>
    <t>пена</t>
  </si>
  <si>
    <t xml:space="preserve">диск </t>
  </si>
  <si>
    <t>трапер 110</t>
  </si>
  <si>
    <t>смена ламп (2шт) п-д 3,1</t>
  </si>
  <si>
    <t xml:space="preserve">смена труб д 20 п.пр. (1мп) </t>
  </si>
  <si>
    <t>труба д 20</t>
  </si>
  <si>
    <t>уголок 20</t>
  </si>
  <si>
    <t xml:space="preserve">муфта </t>
  </si>
  <si>
    <t>смена ламп (13шт) п-д3,5</t>
  </si>
  <si>
    <t>13шт</t>
  </si>
  <si>
    <t>смена патрона (1шт) п-д3</t>
  </si>
  <si>
    <t>патрон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</si>
</sst>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9">
      <selection activeCell="M60" sqref="M60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7</v>
      </c>
      <c r="E2" s="63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2376.8509968000003</v>
      </c>
    </row>
    <row r="14" spans="1:13" ht="12.75">
      <c r="A14" t="s">
        <v>95</v>
      </c>
      <c r="J14" s="20">
        <v>5</v>
      </c>
      <c r="K14" s="19" t="s">
        <v>50</v>
      </c>
      <c r="L14" s="25">
        <v>8.39</v>
      </c>
      <c r="M14" s="44">
        <f t="shared" si="0"/>
        <v>5730.3965124000015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8537.5395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27.12</v>
      </c>
      <c r="M20" s="33">
        <f>SUM(M6:M19)</f>
        <v>18523.0456992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1" t="s">
        <v>136</v>
      </c>
      <c r="L24" s="54">
        <v>0.2</v>
      </c>
      <c r="M24" s="44">
        <f aca="true" t="shared" si="1" ref="M24:M35">L24*524.58*1.302</f>
        <v>136.60063200000002</v>
      </c>
    </row>
    <row r="25" spans="1:13" ht="12.75">
      <c r="A25" t="s">
        <v>105</v>
      </c>
      <c r="J25" s="20">
        <v>2</v>
      </c>
      <c r="K25" s="51" t="s">
        <v>138</v>
      </c>
      <c r="L25" s="44">
        <v>2.5</v>
      </c>
      <c r="M25" s="44">
        <f t="shared" si="1"/>
        <v>1707.5079</v>
      </c>
    </row>
    <row r="26" spans="1:13" ht="12.75">
      <c r="A26" t="s">
        <v>106</v>
      </c>
      <c r="J26" s="20">
        <v>3</v>
      </c>
      <c r="K26" s="51" t="s">
        <v>141</v>
      </c>
      <c r="L26" s="44">
        <f>0.06*7.1</f>
        <v>0.426</v>
      </c>
      <c r="M26" s="44">
        <f t="shared" si="1"/>
        <v>290.95934616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1" t="s">
        <v>144</v>
      </c>
      <c r="L27" s="49">
        <f>0.06*146.9</f>
        <v>8.814</v>
      </c>
      <c r="M27" s="44">
        <f t="shared" si="1"/>
        <v>6019.989852240001</v>
      </c>
    </row>
    <row r="28" spans="1:13" ht="12.75">
      <c r="A28" t="s">
        <v>108</v>
      </c>
      <c r="B28" s="1"/>
      <c r="C28" s="1"/>
      <c r="D28" s="1"/>
      <c r="J28" s="20">
        <v>5</v>
      </c>
      <c r="K28" s="51" t="s">
        <v>145</v>
      </c>
      <c r="L28" s="25">
        <v>1.33</v>
      </c>
      <c r="M28" s="44">
        <f t="shared" si="1"/>
        <v>908.3942028000001</v>
      </c>
    </row>
    <row r="29" spans="1:13" ht="12.75">
      <c r="A29" t="s">
        <v>109</v>
      </c>
      <c r="B29" s="1"/>
      <c r="C29" s="8"/>
      <c r="D29" s="8"/>
      <c r="J29" s="20">
        <v>6</v>
      </c>
      <c r="K29" s="51" t="s">
        <v>161</v>
      </c>
      <c r="L29" s="25">
        <v>0.14</v>
      </c>
      <c r="M29" s="44">
        <f t="shared" si="1"/>
        <v>95.62044240000002</v>
      </c>
    </row>
    <row r="30" spans="10:13" ht="12.75">
      <c r="J30" s="20">
        <v>7</v>
      </c>
      <c r="K30" s="20" t="s">
        <v>162</v>
      </c>
      <c r="L30" s="44">
        <v>2.249</v>
      </c>
      <c r="M30" s="44">
        <f t="shared" si="1"/>
        <v>1536.07410684</v>
      </c>
    </row>
    <row r="31" spans="2:13" ht="12.75">
      <c r="B31" t="s">
        <v>0</v>
      </c>
      <c r="J31" s="20">
        <v>8</v>
      </c>
      <c r="K31" s="20" t="s">
        <v>166</v>
      </c>
      <c r="L31" s="25">
        <f>0.13*7.1</f>
        <v>0.9229999999999999</v>
      </c>
      <c r="M31" s="44">
        <f t="shared" si="1"/>
        <v>630.41191668</v>
      </c>
    </row>
    <row r="32" spans="10:13" ht="12.75">
      <c r="J32" s="20">
        <v>9</v>
      </c>
      <c r="K32" s="51" t="s">
        <v>168</v>
      </c>
      <c r="L32" s="25">
        <v>0.24</v>
      </c>
      <c r="M32" s="44">
        <f t="shared" si="1"/>
        <v>163.9207584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16.822</v>
      </c>
      <c r="M36" s="33">
        <f>SUM(M24:M35)</f>
        <v>11489.479157520002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104748</v>
      </c>
      <c r="J40" s="20">
        <v>1</v>
      </c>
      <c r="K40" s="51" t="s">
        <v>137</v>
      </c>
      <c r="L40" s="44"/>
      <c r="M40" s="50">
        <v>506</v>
      </c>
    </row>
    <row r="41" spans="1:13" ht="12.75">
      <c r="A41" t="s">
        <v>7</v>
      </c>
      <c r="F41" s="5">
        <v>104167.88</v>
      </c>
      <c r="J41" s="20">
        <v>2</v>
      </c>
      <c r="K41" s="20" t="s">
        <v>139</v>
      </c>
      <c r="L41" s="25" t="s">
        <v>140</v>
      </c>
      <c r="M41" s="25">
        <v>1852</v>
      </c>
    </row>
    <row r="42" spans="2:13" ht="12.75">
      <c r="B42" t="s">
        <v>8</v>
      </c>
      <c r="F42" s="9">
        <f>F41/F40</f>
        <v>0.994461755833047</v>
      </c>
      <c r="J42" s="20">
        <v>3</v>
      </c>
      <c r="K42" s="20" t="s">
        <v>142</v>
      </c>
      <c r="L42" s="25" t="s">
        <v>143</v>
      </c>
      <c r="M42" s="44">
        <f>6*15.9</f>
        <v>95.4</v>
      </c>
    </row>
    <row r="43" spans="1:13" ht="12.75">
      <c r="A43" t="s">
        <v>131</v>
      </c>
      <c r="F43" s="5">
        <f>400+300+400</f>
        <v>1100</v>
      </c>
      <c r="J43" s="20">
        <v>4</v>
      </c>
      <c r="K43" s="20" t="s">
        <v>146</v>
      </c>
      <c r="L43" s="25" t="s">
        <v>147</v>
      </c>
      <c r="M43" s="25">
        <f>2*452.43</f>
        <v>904.86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105267.88</v>
      </c>
      <c r="J44" s="20">
        <v>5</v>
      </c>
      <c r="K44" s="20" t="s">
        <v>148</v>
      </c>
      <c r="L44" s="25" t="s">
        <v>147</v>
      </c>
      <c r="M44" s="44">
        <f>2*751.75</f>
        <v>1503.5</v>
      </c>
    </row>
    <row r="45" spans="10:13" ht="12.75">
      <c r="J45" s="20">
        <v>6</v>
      </c>
      <c r="K45" s="20" t="s">
        <v>149</v>
      </c>
      <c r="L45" s="25" t="s">
        <v>150</v>
      </c>
      <c r="M45" s="25">
        <v>400.38</v>
      </c>
    </row>
    <row r="46" spans="2:13" ht="12.75">
      <c r="B46" s="1" t="s">
        <v>10</v>
      </c>
      <c r="C46" s="1"/>
      <c r="J46" s="20">
        <v>7</v>
      </c>
      <c r="K46" s="20" t="s">
        <v>151</v>
      </c>
      <c r="L46" s="25" t="s">
        <v>152</v>
      </c>
      <c r="M46" s="25">
        <f>3*164.15</f>
        <v>492.45000000000005</v>
      </c>
    </row>
    <row r="47" spans="10:13" ht="12.75">
      <c r="J47" s="20">
        <v>8</v>
      </c>
      <c r="K47" s="20" t="s">
        <v>153</v>
      </c>
      <c r="L47" s="25" t="s">
        <v>147</v>
      </c>
      <c r="M47" s="25">
        <v>52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154</v>
      </c>
      <c r="L48" s="25" t="s">
        <v>150</v>
      </c>
      <c r="M48" s="25">
        <v>67</v>
      </c>
    </row>
    <row r="49" spans="1:13" ht="12.75">
      <c r="A49" t="s">
        <v>12</v>
      </c>
      <c r="F49" s="11">
        <f>(8085+9384)*1.302</f>
        <v>22744.638</v>
      </c>
      <c r="J49" s="20">
        <v>10</v>
      </c>
      <c r="K49" s="20" t="s">
        <v>155</v>
      </c>
      <c r="L49" s="25" t="s">
        <v>156</v>
      </c>
      <c r="M49" s="25">
        <v>142.21</v>
      </c>
    </row>
    <row r="50" spans="1:13" ht="12.75">
      <c r="A50" s="6" t="s">
        <v>15</v>
      </c>
      <c r="F50" s="11">
        <f>(1950+1950)*1.302</f>
        <v>5077.8</v>
      </c>
      <c r="J50" s="20">
        <v>11</v>
      </c>
      <c r="K50" s="20" t="s">
        <v>157</v>
      </c>
      <c r="L50" s="25" t="s">
        <v>150</v>
      </c>
      <c r="M50" s="25">
        <v>176</v>
      </c>
    </row>
    <row r="51" spans="1:13" ht="12.75">
      <c r="A51" s="59" t="s">
        <v>82</v>
      </c>
      <c r="B51" s="55"/>
      <c r="C51" s="55"/>
      <c r="D51" s="55"/>
      <c r="E51" s="60">
        <v>0</v>
      </c>
      <c r="F51" s="56">
        <f>E51*E33</f>
        <v>0</v>
      </c>
      <c r="J51" s="20">
        <v>12</v>
      </c>
      <c r="K51" s="20" t="s">
        <v>158</v>
      </c>
      <c r="L51" s="25" t="s">
        <v>147</v>
      </c>
      <c r="M51" s="25">
        <f>2*544</f>
        <v>1088</v>
      </c>
    </row>
    <row r="52" spans="1:13" ht="12.75">
      <c r="A52" s="4" t="s">
        <v>34</v>
      </c>
      <c r="F52" s="32">
        <f>F49+F50+F51</f>
        <v>27822.438</v>
      </c>
      <c r="J52" s="20">
        <v>13</v>
      </c>
      <c r="K52" s="20" t="s">
        <v>159</v>
      </c>
      <c r="L52" s="25" t="s">
        <v>152</v>
      </c>
      <c r="M52" s="25">
        <f>3*34</f>
        <v>102</v>
      </c>
    </row>
    <row r="53" spans="1:13" ht="12.75">
      <c r="A53" s="4" t="s">
        <v>16</v>
      </c>
      <c r="J53" s="20">
        <v>14</v>
      </c>
      <c r="K53" s="20" t="s">
        <v>160</v>
      </c>
      <c r="L53" s="25" t="s">
        <v>150</v>
      </c>
      <c r="M53" s="25">
        <v>95.75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142</v>
      </c>
      <c r="L54" s="25" t="s">
        <v>147</v>
      </c>
      <c r="M54" s="25">
        <f>2*15.9</f>
        <v>31.8</v>
      </c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163</v>
      </c>
      <c r="L55" s="25" t="s">
        <v>156</v>
      </c>
      <c r="M55" s="25">
        <v>84.64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 t="s">
        <v>164</v>
      </c>
      <c r="L56" s="25" t="s">
        <v>150</v>
      </c>
      <c r="M56" s="25">
        <v>5.72</v>
      </c>
    </row>
    <row r="57" spans="1:13" ht="12.75">
      <c r="A57" s="4" t="s">
        <v>18</v>
      </c>
      <c r="B57" s="4"/>
      <c r="J57" s="20">
        <v>18</v>
      </c>
      <c r="K57" s="20" t="s">
        <v>165</v>
      </c>
      <c r="L57" s="25" t="s">
        <v>147</v>
      </c>
      <c r="M57" s="25">
        <f>2*5.27</f>
        <v>10.54</v>
      </c>
    </row>
    <row r="58" spans="1:13" ht="12.75">
      <c r="A58" t="s">
        <v>19</v>
      </c>
      <c r="C58" s="45">
        <v>1958853</v>
      </c>
      <c r="D58">
        <v>222433.7</v>
      </c>
      <c r="E58">
        <v>3122.1</v>
      </c>
      <c r="F58" s="34">
        <f>C58/D58*E58</f>
        <v>27494.642004786147</v>
      </c>
      <c r="J58" s="20">
        <v>19</v>
      </c>
      <c r="K58" s="20" t="s">
        <v>142</v>
      </c>
      <c r="L58" s="25" t="s">
        <v>167</v>
      </c>
      <c r="M58" s="25">
        <f>13*15.9</f>
        <v>206.70000000000002</v>
      </c>
    </row>
    <row r="59" spans="1:13" ht="12.75">
      <c r="A59" t="s">
        <v>20</v>
      </c>
      <c r="F59" s="34">
        <f>M20</f>
        <v>18523.0456992</v>
      </c>
      <c r="J59" s="20">
        <v>20</v>
      </c>
      <c r="K59" s="20" t="s">
        <v>169</v>
      </c>
      <c r="L59" s="25" t="s">
        <v>150</v>
      </c>
      <c r="M59" s="25">
        <v>30.1</v>
      </c>
    </row>
    <row r="60" spans="1:13" ht="12.75">
      <c r="A60" t="s">
        <v>21</v>
      </c>
      <c r="F60" s="11">
        <f>M36</f>
        <v>11489.479157520002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3*600*1.302</f>
        <v>2343.6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M66</f>
        <v>7847.050000000001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1:13" ht="12.75">
      <c r="A65" s="55"/>
      <c r="B65" s="55">
        <v>3122.1</v>
      </c>
      <c r="C65" s="55" t="s">
        <v>13</v>
      </c>
      <c r="D65" s="56">
        <v>1.2</v>
      </c>
      <c r="E65" s="55" t="s">
        <v>14</v>
      </c>
      <c r="F65" s="56">
        <f>B65*D65</f>
        <v>3746.5199999999995</v>
      </c>
      <c r="J65" s="20">
        <v>26</v>
      </c>
      <c r="K65" s="20"/>
      <c r="L65" s="25"/>
      <c r="M65" s="25"/>
    </row>
    <row r="66" spans="1:14" s="45" customFormat="1" ht="12.75">
      <c r="A66" s="55" t="s">
        <v>129</v>
      </c>
      <c r="B66" s="57"/>
      <c r="C66" s="57"/>
      <c r="D66" s="58"/>
      <c r="E66" s="57"/>
      <c r="F66" s="58">
        <v>0</v>
      </c>
      <c r="J66" s="20"/>
      <c r="K66" s="20"/>
      <c r="L66" s="31" t="s">
        <v>65</v>
      </c>
      <c r="M66" s="28">
        <f>SUM(M40:M65)</f>
        <v>7847.050000000001</v>
      </c>
      <c r="N66"/>
    </row>
    <row r="67" spans="1:6" ht="12.75">
      <c r="A67" s="57" t="s">
        <v>83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71444.33686150615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0.49</v>
      </c>
      <c r="E70" t="s">
        <v>14</v>
      </c>
      <c r="F70" s="11">
        <f>B70*D70</f>
        <v>1529.829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2.58</v>
      </c>
      <c r="E73" t="s">
        <v>14</v>
      </c>
      <c r="F73" s="11">
        <f>B73*D73</f>
        <v>8055.018</v>
      </c>
    </row>
    <row r="74" spans="1:6" ht="12.75">
      <c r="A74" s="4" t="s">
        <v>29</v>
      </c>
      <c r="F74" s="32">
        <f>F70+F73</f>
        <v>9584.847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5.68</v>
      </c>
      <c r="E77" t="s">
        <v>14</v>
      </c>
      <c r="F77" s="11">
        <f>B77*D77</f>
        <v>17733.528</v>
      </c>
    </row>
    <row r="78" spans="1:6" ht="12.75">
      <c r="A78" s="4" t="s">
        <v>32</v>
      </c>
      <c r="F78" s="32">
        <f>SUM(F77)</f>
        <v>17733.528</v>
      </c>
    </row>
    <row r="79" spans="1:6" ht="12.75">
      <c r="A79" s="61" t="s">
        <v>76</v>
      </c>
      <c r="B79" s="55"/>
      <c r="C79" s="55"/>
      <c r="D79" s="60">
        <v>0</v>
      </c>
      <c r="E79" s="55"/>
      <c r="F79" s="62">
        <f>D79*E33</f>
        <v>0</v>
      </c>
    </row>
    <row r="80" spans="1:6" ht="12.75">
      <c r="A80" s="1" t="s">
        <v>33</v>
      </c>
      <c r="B80" s="1"/>
      <c r="F80" s="32">
        <f>F52+F56+F68+F74+F78+F79</f>
        <v>126585.14986150613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7341.938691967355</v>
      </c>
      <c r="I81" s="7"/>
    </row>
    <row r="82" spans="1:9" ht="12.75">
      <c r="A82" s="1"/>
      <c r="B82" s="35" t="s">
        <v>126</v>
      </c>
      <c r="C82" s="35"/>
      <c r="D82" s="1"/>
      <c r="E82" s="52"/>
      <c r="F82" s="53">
        <f>9038.46+8258.58</f>
        <v>17297.04</v>
      </c>
      <c r="I82" s="7"/>
    </row>
    <row r="83" spans="1:9" ht="12.75">
      <c r="A83" s="1"/>
      <c r="B83" s="35" t="s">
        <v>127</v>
      </c>
      <c r="C83" s="35"/>
      <c r="D83" s="1"/>
      <c r="E83" s="52"/>
      <c r="F83" s="53">
        <f>286.63+286.63</f>
        <v>573.26</v>
      </c>
      <c r="I83" s="7"/>
    </row>
    <row r="84" spans="1:9" ht="12.75">
      <c r="A84" s="1"/>
      <c r="B84" s="35" t="s">
        <v>128</v>
      </c>
      <c r="C84" s="35"/>
      <c r="D84" s="1"/>
      <c r="E84" s="52"/>
      <c r="F84" s="53">
        <f>1690.96+1690.96</f>
        <v>3381.92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155179.3085534735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45108</v>
      </c>
      <c r="C87" s="39">
        <v>-194136</v>
      </c>
      <c r="D87" s="42">
        <f>F44</f>
        <v>105267.88</v>
      </c>
      <c r="E87" s="42">
        <f>F85</f>
        <v>155179.3085534735</v>
      </c>
      <c r="F87" s="43">
        <f>C87+D87-E87</f>
        <v>-244047.4285534735</v>
      </c>
    </row>
    <row r="89" spans="1:6" ht="12.75">
      <c r="A89" t="s">
        <v>110</v>
      </c>
      <c r="C89" s="47" t="s">
        <v>134</v>
      </c>
      <c r="D89" s="8" t="s">
        <v>111</v>
      </c>
      <c r="E89" s="47">
        <v>45169</v>
      </c>
      <c r="F89" t="s">
        <v>112</v>
      </c>
    </row>
    <row r="90" spans="1:7" ht="12.75">
      <c r="A90" t="s">
        <v>113</v>
      </c>
      <c r="F90" s="48">
        <f>E87</f>
        <v>155179.3085534735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2023-01-12T16:40:55Z</cp:lastPrinted>
  <dcterms:created xsi:type="dcterms:W3CDTF">2008-08-18T07:30:19Z</dcterms:created>
  <dcterms:modified xsi:type="dcterms:W3CDTF">2023-11-20T10:50:21Z</dcterms:modified>
  <cp:category/>
  <cp:version/>
  <cp:contentType/>
  <cp:contentStatus/>
</cp:coreProperties>
</file>