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март-апрель</t>
        </r>
      </text>
    </comment>
  </commentList>
</comments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<sst xmlns="http://schemas.openxmlformats.org/spreadsheetml/2006/main" count="172" uniqueCount="147">
  <si>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</si>
  <si>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</si>
  <si>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</si>
  <si>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</si>
  <si>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</si>
  <si>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</si>
  <si>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</si>
  <si>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</si>
  <si>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</si>
  <si>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</si>
  <si>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</si>
  <si>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</si>
  <si>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</si>
  <si>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</si>
  <si>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</si>
  <si>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</si>
  <si>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</si>
  <si>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</si>
  <si>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</si>
  <si>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</si>
  <si>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</si>
  <si>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</si>
  <si>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</si>
  <si>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</si>
  <si>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</si>
  <si>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</si>
  <si>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</si>
  <si>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</si>
  <si>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</si>
  <si>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</si>
  <si>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</si>
  <si>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</si>
  <si>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</si>
  <si>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</si>
  <si>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</si>
  <si>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</si>
  <si>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</si>
  <si>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</si>
  <si>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</si>
  <si>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</si>
  <si>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</si>
  <si>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</si>
  <si>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</si>
  <si>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</si>
  <si>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</si>
  <si>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</si>
  <si>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</si>
  <si>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</si>
  <si>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</si>
  <si>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</si>
  <si>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</si>
  <si>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</si>
  <si>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</si>
  <si>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</si>
  <si>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</si>
  <si>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</si>
  <si>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</si>
  <si>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</si>
  <si>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</si>
  <si>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</si>
  <si>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</si>
  <si>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</si>
  <si>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</si>
  <si>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</si>
  <si>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</si>
  <si>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</si>
  <si>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</si>
  <si>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</si>
  <si>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</si>
  <si>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</si>
  <si>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</si>
  <si>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</si>
  <si>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</si>
  <si>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</si>
  <si>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</si>
  <si>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</si>
  <si>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</si>
  <si>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</si>
  <si>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</si>
  <si>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</si>
  <si>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</si>
  <si>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</si>
  <si>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</si>
  <si>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</si>
  <si>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</si>
  <si>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</si>
  <si>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</si>
  <si>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</si>
  <si>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</si>
  <si>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</si>
  <si>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</si>
  <si>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</si>
  <si>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</si>
  <si>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</si>
  <si>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</si>
  <si>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</si>
  <si>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</si>
  <si>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</si>
  <si>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</si>
  <si>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</si>
  <si>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</si>
  <si>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</si>
  <si>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</si>
  <si>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</si>
  <si>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</si>
  <si>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</si>
  <si>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</si>
  <si>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</si>
  <si>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</si>
  <si>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</si>
  <si>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</si>
  <si>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</si>
  <si>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</si>
  <si>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</si>
  <si>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</si>
  <si>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</si>
  <si>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</si>
  <si>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</si>
  <si>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</si>
  <si>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</si>
  <si>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</si>
  <si>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</si>
  <si>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</si>
  <si>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</si>
  <si>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</si>
  <si>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</si>
  <si>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</si>
  <si>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</si>
  <si>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</si>
  <si>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</si>
  <si>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</si>
  <si>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(почта,аптека,Абрамова,С.Банк, Ростелеком, МТС, ТТК)   </t>
    </r>
    <r>
      <rPr>
        <sz val="8"/>
        <rFont val="Arial Cyr"/>
        <family val="0"/>
      </rPr>
      <t xml:space="preserve">                       </t>
    </r>
  </si>
  <si>
    <t>октября</t>
  </si>
  <si>
    <t>за   сентябрь-октябрь  2023 г.</t>
  </si>
  <si>
    <t>01.09.2023г.</t>
  </si>
  <si>
    <t>ост.на 01.11</t>
  </si>
  <si>
    <t>откачка воды из техподполий</t>
  </si>
  <si>
    <t>смена тройника 50 (2шт)</t>
  </si>
  <si>
    <t>тройник 50</t>
  </si>
  <si>
    <t>2шт</t>
  </si>
  <si>
    <t>асфальт</t>
  </si>
  <si>
    <t>0,1т</t>
  </si>
  <si>
    <t>ремонт отмостки (1м2)</t>
  </si>
  <si>
    <t>смена ламп (10шт) подвал</t>
  </si>
  <si>
    <t>лампа</t>
  </si>
  <si>
    <t>10шт</t>
  </si>
  <si>
    <t>смена ламп (2шт) п-д3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</si>
</sst>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9</v>
      </c>
      <c r="E2" s="66">
        <v>10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4.11</v>
      </c>
      <c r="M6" s="50">
        <f>L6*524.58*1.302</f>
        <v>2807.1429876000007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0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0">
        <f t="shared" si="0"/>
        <v>3510.6362424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5.14</v>
      </c>
      <c r="M16" s="50">
        <f t="shared" si="0"/>
        <v>3510.6362424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0">
        <f t="shared" si="0"/>
        <v>5122.523700000001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0">
        <f t="shared" si="0"/>
        <v>922.0542660000002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0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23.740000000000002</v>
      </c>
      <c r="M20" s="34">
        <f>SUM(M6:M19)</f>
        <v>16214.495018400003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0">
        <v>1.75</v>
      </c>
      <c r="M24" s="33">
        <f aca="true" t="shared" si="1" ref="M24:M38">L24*524.58*1.302*1.15</f>
        <v>1374.5438595</v>
      </c>
    </row>
    <row r="25" spans="1:13" ht="12.75">
      <c r="A25" t="s">
        <v>106</v>
      </c>
      <c r="J25" s="20">
        <v>2</v>
      </c>
      <c r="K25" s="20" t="s">
        <v>137</v>
      </c>
      <c r="L25" s="25">
        <v>3</v>
      </c>
      <c r="M25" s="33">
        <f t="shared" si="1"/>
        <v>2356.360902</v>
      </c>
    </row>
    <row r="26" spans="1:13" ht="12.75">
      <c r="A26" t="s">
        <v>107</v>
      </c>
      <c r="J26" s="20">
        <v>3</v>
      </c>
      <c r="K26" s="20" t="s">
        <v>142</v>
      </c>
      <c r="L26" s="25">
        <v>0.63</v>
      </c>
      <c r="M26" s="33">
        <f t="shared" si="1"/>
        <v>494.83578942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143</v>
      </c>
      <c r="L27" s="50">
        <f>0.1*7.1</f>
        <v>0.71</v>
      </c>
      <c r="M27" s="33">
        <f t="shared" si="1"/>
        <v>557.6720801399999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146</v>
      </c>
      <c r="L28" s="25">
        <v>0.14</v>
      </c>
      <c r="M28" s="33">
        <f t="shared" si="1"/>
        <v>109.96350876000001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0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6.2299999999999995</v>
      </c>
      <c r="M39" s="35">
        <f>SUM(M24:M38)</f>
        <v>4893.3761398199995</v>
      </c>
    </row>
    <row r="40" spans="1:11" ht="12.75">
      <c r="A40" s="2" t="s">
        <v>6</v>
      </c>
      <c r="F40" s="5">
        <v>115859.92</v>
      </c>
      <c r="K40" s="1" t="s">
        <v>62</v>
      </c>
    </row>
    <row r="41" spans="1:13" ht="12.75">
      <c r="A41" t="s">
        <v>7</v>
      </c>
      <c r="F41" s="5">
        <v>103695.71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0.8950093354112449</v>
      </c>
      <c r="J42" s="23" t="s">
        <v>37</v>
      </c>
      <c r="K42" s="23" t="s">
        <v>38</v>
      </c>
      <c r="L42" s="23"/>
      <c r="M42" s="23" t="s">
        <v>64</v>
      </c>
    </row>
    <row r="43" spans="1:13" ht="22.5" customHeight="1">
      <c r="A43" s="69" t="s">
        <v>131</v>
      </c>
      <c r="B43" s="70"/>
      <c r="C43" s="70"/>
      <c r="D43" s="70"/>
      <c r="E43" s="70"/>
      <c r="F43" s="11">
        <f>(99.9+232.9+107.7+37.5+174.78+57.6)*15.78+(400+300+400)</f>
        <v>12309.7964</v>
      </c>
      <c r="J43" s="45">
        <v>1</v>
      </c>
      <c r="K43" s="43" t="s">
        <v>138</v>
      </c>
      <c r="L43" s="23" t="s">
        <v>139</v>
      </c>
      <c r="M43" s="58">
        <f>2*64.42</f>
        <v>128.84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116005.50640000001</v>
      </c>
      <c r="J44" s="45">
        <v>2</v>
      </c>
      <c r="K44" s="43" t="s">
        <v>140</v>
      </c>
      <c r="L44" s="23" t="s">
        <v>141</v>
      </c>
      <c r="M44" s="23">
        <f>0.1*3506.6</f>
        <v>350.66</v>
      </c>
    </row>
    <row r="45" spans="6:13" ht="12.75">
      <c r="F45" s="5"/>
      <c r="J45" s="45">
        <v>3</v>
      </c>
      <c r="K45" s="43" t="s">
        <v>144</v>
      </c>
      <c r="L45" s="23" t="s">
        <v>145</v>
      </c>
      <c r="M45" s="58">
        <f>10*20</f>
        <v>200</v>
      </c>
    </row>
    <row r="46" spans="2:13" ht="12.75">
      <c r="B46" s="1" t="s">
        <v>10</v>
      </c>
      <c r="C46" s="1"/>
      <c r="J46" s="45">
        <v>4</v>
      </c>
      <c r="K46" s="43" t="s">
        <v>144</v>
      </c>
      <c r="L46" s="23" t="s">
        <v>139</v>
      </c>
      <c r="M46" s="58">
        <v>40</v>
      </c>
    </row>
    <row r="47" spans="10:13" ht="12.75">
      <c r="J47" s="45">
        <v>5</v>
      </c>
      <c r="K47" s="43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45">
        <v>6</v>
      </c>
      <c r="K48" s="43"/>
      <c r="L48" s="23"/>
      <c r="M48" s="23"/>
    </row>
    <row r="49" spans="1:13" ht="12.75">
      <c r="A49" t="s">
        <v>12</v>
      </c>
      <c r="F49" s="11">
        <f>(9835+9834)*1.302</f>
        <v>25609.038</v>
      </c>
      <c r="J49" s="45">
        <v>7</v>
      </c>
      <c r="K49" s="43"/>
      <c r="L49" s="23"/>
      <c r="M49" s="23"/>
    </row>
    <row r="50" spans="1:13" ht="12.75">
      <c r="A50" s="6" t="s">
        <v>15</v>
      </c>
      <c r="F50" s="11">
        <f>(2450+2450)*1.302</f>
        <v>6379.8</v>
      </c>
      <c r="J50" s="45">
        <v>8</v>
      </c>
      <c r="K50" s="43"/>
      <c r="L50" s="23"/>
      <c r="M50" s="23"/>
    </row>
    <row r="51" spans="1:13" ht="12.75">
      <c r="A51" s="59" t="s">
        <v>83</v>
      </c>
      <c r="B51" s="56"/>
      <c r="C51" s="60"/>
      <c r="D51" s="60"/>
      <c r="E51" s="64">
        <v>0</v>
      </c>
      <c r="F51" s="65">
        <f>E51*E33</f>
        <v>0</v>
      </c>
      <c r="J51" s="45">
        <v>9</v>
      </c>
      <c r="K51" s="43"/>
      <c r="L51" s="23"/>
      <c r="M51" s="23"/>
    </row>
    <row r="52" spans="1:13" ht="12.75">
      <c r="A52" s="4" t="s">
        <v>33</v>
      </c>
      <c r="D52" s="5"/>
      <c r="F52" s="32">
        <f>F49+F50+F51</f>
        <v>31988.838</v>
      </c>
      <c r="J52" s="45">
        <v>10</v>
      </c>
      <c r="K52" s="43"/>
      <c r="L52" s="23"/>
      <c r="M52" s="23"/>
    </row>
    <row r="53" spans="1:13" ht="12.75">
      <c r="A53" s="4" t="s">
        <v>16</v>
      </c>
      <c r="D53" s="5"/>
      <c r="J53" s="45">
        <v>11</v>
      </c>
      <c r="K53" s="43"/>
      <c r="L53" s="23"/>
      <c r="M53" s="23"/>
    </row>
    <row r="54" spans="1:13" ht="12.75">
      <c r="A54" t="s">
        <v>73</v>
      </c>
      <c r="C54" s="13"/>
      <c r="D54" s="49">
        <v>0</v>
      </c>
      <c r="E54" s="13" t="s">
        <v>14</v>
      </c>
      <c r="F54" s="11">
        <f>E33*D54</f>
        <v>0</v>
      </c>
      <c r="J54" s="45">
        <v>12</v>
      </c>
      <c r="K54" s="43"/>
      <c r="L54" s="25"/>
      <c r="M54" s="50"/>
    </row>
    <row r="55" spans="1:13" ht="12.75">
      <c r="A55" t="s">
        <v>79</v>
      </c>
      <c r="B55">
        <v>1286.7</v>
      </c>
      <c r="C55" t="s">
        <v>13</v>
      </c>
      <c r="D55" s="5">
        <v>0.6</v>
      </c>
      <c r="E55" t="s">
        <v>14</v>
      </c>
      <c r="F55" s="11">
        <f>B55*D55</f>
        <v>772.02</v>
      </c>
      <c r="J55" s="45">
        <v>13</v>
      </c>
      <c r="K55" s="43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772.02</v>
      </c>
      <c r="J56" s="45">
        <v>14</v>
      </c>
      <c r="K56" s="43"/>
      <c r="L56" s="25"/>
      <c r="M56" s="25"/>
    </row>
    <row r="57" spans="1:13" ht="12.75">
      <c r="A57" s="4" t="s">
        <v>18</v>
      </c>
      <c r="B57" s="4"/>
      <c r="J57" s="45">
        <v>15</v>
      </c>
      <c r="K57" s="43"/>
      <c r="L57" s="25"/>
      <c r="M57" s="25"/>
    </row>
    <row r="58" spans="1:13" ht="12.75">
      <c r="A58" t="s">
        <v>19</v>
      </c>
      <c r="C58">
        <v>1958853</v>
      </c>
      <c r="D58">
        <v>222433.7</v>
      </c>
      <c r="E58">
        <v>3670.7</v>
      </c>
      <c r="F58" s="36">
        <f>C58/D58*E58</f>
        <v>32325.864772739023</v>
      </c>
      <c r="J58" s="45">
        <v>16</v>
      </c>
      <c r="K58" s="43"/>
      <c r="L58" s="25"/>
      <c r="M58" s="25"/>
    </row>
    <row r="59" spans="1:13" ht="12.75">
      <c r="A59" t="s">
        <v>20</v>
      </c>
      <c r="F59" s="36">
        <f>M20</f>
        <v>16214.495018400003</v>
      </c>
      <c r="J59" s="45">
        <v>17</v>
      </c>
      <c r="K59" s="43"/>
      <c r="L59" s="25"/>
      <c r="M59" s="25"/>
    </row>
    <row r="60" spans="1:13" ht="12.75">
      <c r="A60" t="s">
        <v>21</v>
      </c>
      <c r="F60" s="11">
        <f>M39</f>
        <v>4893.3761398199995</v>
      </c>
      <c r="J60" s="45">
        <v>18</v>
      </c>
      <c r="K60" s="43"/>
      <c r="L60" s="25"/>
      <c r="M60" s="25"/>
    </row>
    <row r="61" spans="1:13" ht="12.75">
      <c r="A61" t="s">
        <v>70</v>
      </c>
      <c r="F61" s="5">
        <f>1*600*1.302</f>
        <v>781.2</v>
      </c>
      <c r="J61" s="45">
        <v>19</v>
      </c>
      <c r="K61" s="43"/>
      <c r="L61" s="25"/>
      <c r="M61" s="25"/>
    </row>
    <row r="62" spans="1:13" ht="12.75">
      <c r="A62" t="s">
        <v>22</v>
      </c>
      <c r="F62" s="5">
        <f>M68</f>
        <v>719.5</v>
      </c>
      <c r="J62" s="45">
        <v>20</v>
      </c>
      <c r="K62" s="43"/>
      <c r="L62" s="25"/>
      <c r="M62" s="25"/>
    </row>
    <row r="63" spans="1:13" ht="12.75">
      <c r="A63" t="s">
        <v>23</v>
      </c>
      <c r="F63" s="5"/>
      <c r="J63" s="45">
        <v>21</v>
      </c>
      <c r="K63" s="43"/>
      <c r="L63" s="25"/>
      <c r="M63" s="25"/>
    </row>
    <row r="64" spans="1:13" ht="12.75">
      <c r="A64" t="s">
        <v>24</v>
      </c>
      <c r="F64" s="5"/>
      <c r="J64" s="45">
        <v>22</v>
      </c>
      <c r="K64" s="43"/>
      <c r="L64" s="25"/>
      <c r="M64" s="25"/>
    </row>
    <row r="65" spans="2:13" ht="12.75">
      <c r="B65">
        <v>3670.7</v>
      </c>
      <c r="C65" t="s">
        <v>13</v>
      </c>
      <c r="D65" s="11">
        <v>0.81</v>
      </c>
      <c r="E65" t="s">
        <v>14</v>
      </c>
      <c r="F65" s="11">
        <f>B65*D65</f>
        <v>2973.267</v>
      </c>
      <c r="J65" s="45">
        <v>23</v>
      </c>
      <c r="K65" s="44"/>
      <c r="L65" s="25"/>
      <c r="M65" s="25"/>
    </row>
    <row r="66" spans="1:13" ht="12.75">
      <c r="A66" s="67" t="s">
        <v>75</v>
      </c>
      <c r="B66" s="67"/>
      <c r="C66" s="67"/>
      <c r="D66" s="68"/>
      <c r="E66" s="67"/>
      <c r="F66" s="68">
        <v>11013.3</v>
      </c>
      <c r="J66" s="45">
        <v>24</v>
      </c>
      <c r="K66" s="44"/>
      <c r="L66" s="25"/>
      <c r="M66" s="25"/>
    </row>
    <row r="67" spans="1:13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  <c r="J67" s="45">
        <v>25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68921.00293095902</v>
      </c>
      <c r="J68" s="20"/>
      <c r="K68" s="20"/>
      <c r="L68" s="31" t="s">
        <v>65</v>
      </c>
      <c r="M68" s="28">
        <f>SUM(M43:M67)</f>
        <v>719.5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0.49</v>
      </c>
      <c r="E70" t="s">
        <v>14</v>
      </c>
      <c r="F70" s="11">
        <f>B70*D70</f>
        <v>1798.6429999999998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2.86</v>
      </c>
      <c r="E73" t="s">
        <v>14</v>
      </c>
      <c r="F73" s="5">
        <f>B73*D73</f>
        <v>10498.202</v>
      </c>
    </row>
    <row r="74" spans="1:6" ht="12.75">
      <c r="A74" s="10" t="s">
        <v>29</v>
      </c>
      <c r="F74" s="8">
        <f>F70+F73</f>
        <v>12296.845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5.44</v>
      </c>
      <c r="E77" t="s">
        <v>14</v>
      </c>
      <c r="F77" s="11">
        <f>B77*D77</f>
        <v>19968.608</v>
      </c>
    </row>
    <row r="78" spans="1:6" ht="12.75">
      <c r="A78" s="61" t="s">
        <v>31</v>
      </c>
      <c r="B78" s="56"/>
      <c r="C78" s="56"/>
      <c r="D78" s="56"/>
      <c r="E78" s="56"/>
      <c r="F78" s="62">
        <f>SUM(F77)</f>
        <v>19968.608</v>
      </c>
    </row>
    <row r="79" spans="1:6" ht="12.75">
      <c r="A79" s="61" t="s">
        <v>78</v>
      </c>
      <c r="B79" s="56"/>
      <c r="C79" s="56"/>
      <c r="D79" s="63">
        <v>0</v>
      </c>
      <c r="E79" s="56"/>
      <c r="F79" s="62">
        <f>D79*E33</f>
        <v>0</v>
      </c>
    </row>
    <row r="80" spans="1:6" ht="12.75">
      <c r="A80" s="1" t="s">
        <v>32</v>
      </c>
      <c r="B80" s="1"/>
      <c r="F80" s="32">
        <f>F52+F56+F68+F74+F78+F79</f>
        <v>133947.31393095903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7768.944207995623</v>
      </c>
      <c r="I81" s="7"/>
    </row>
    <row r="82" spans="1:9" ht="12.75">
      <c r="A82" s="1"/>
      <c r="B82" s="37" t="s">
        <v>127</v>
      </c>
      <c r="C82" s="37"/>
      <c r="D82" s="1"/>
      <c r="E82" s="54"/>
      <c r="F82" s="55">
        <f>0+313</f>
        <v>313</v>
      </c>
      <c r="I82" s="7"/>
    </row>
    <row r="83" spans="1:9" ht="12.75">
      <c r="A83" s="1"/>
      <c r="B83" s="37" t="s">
        <v>128</v>
      </c>
      <c r="C83" s="37"/>
      <c r="D83" s="1"/>
      <c r="E83" s="54"/>
      <c r="F83" s="55">
        <f>2*293.7</f>
        <v>587.4</v>
      </c>
      <c r="I83" s="7"/>
    </row>
    <row r="84" spans="1:9" ht="12.75">
      <c r="A84" s="1"/>
      <c r="B84" s="37" t="s">
        <v>129</v>
      </c>
      <c r="C84" s="3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6">
        <f>F80+F81+F82+F83+F84</f>
        <v>142616.65813895466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135</v>
      </c>
    </row>
    <row r="87" spans="1:6" ht="12.75">
      <c r="A87" s="13"/>
      <c r="B87" s="41">
        <v>45536</v>
      </c>
      <c r="C87" s="42">
        <v>29876</v>
      </c>
      <c r="D87" s="47">
        <f>F44</f>
        <v>116005.50640000001</v>
      </c>
      <c r="E87" s="47">
        <f>F85</f>
        <v>142616.65813895466</v>
      </c>
      <c r="F87" s="48">
        <f>C87+D87-E87</f>
        <v>3264.8482610453502</v>
      </c>
    </row>
    <row r="89" spans="1:6" ht="13.5" thickBot="1">
      <c r="A89" t="s">
        <v>111</v>
      </c>
      <c r="C89" s="52" t="s">
        <v>134</v>
      </c>
      <c r="D89" s="8" t="s">
        <v>112</v>
      </c>
      <c r="E89" s="52">
        <v>45230</v>
      </c>
      <c r="F89" t="s">
        <v>113</v>
      </c>
    </row>
    <row r="90" spans="1:7" ht="13.5" thickBot="1">
      <c r="A90" t="s">
        <v>114</v>
      </c>
      <c r="F90" s="53">
        <f>E87</f>
        <v>142616.65813895466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2023-01-12T16:31:37Z</cp:lastPrinted>
  <dcterms:created xsi:type="dcterms:W3CDTF">2008-08-18T07:30:19Z</dcterms:created>
  <dcterms:modified xsi:type="dcterms:W3CDTF">2024-01-19T10:24:35Z</dcterms:modified>
  <cp:category/>
  <cp:version/>
  <cp:contentType/>
  <cp:contentStatus/>
</cp:coreProperties>
</file>