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<sst xmlns="http://schemas.openxmlformats.org/spreadsheetml/2006/main" count="215" uniqueCount="184">
  <si>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</si>
  <si>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</si>
  <si>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</si>
  <si>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</si>
  <si>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</si>
  <si>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</si>
  <si>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</si>
  <si>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</si>
  <si>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</si>
  <si>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</si>
  <si>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</si>
  <si>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</si>
  <si>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</si>
  <si>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</si>
  <si>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</si>
  <si>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</si>
  <si>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</si>
  <si>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</si>
  <si>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</si>
  <si>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</si>
  <si>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</si>
  <si>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</si>
  <si>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</si>
  <si>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</si>
  <si>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</si>
  <si>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</si>
  <si>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</si>
  <si>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</si>
  <si>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</si>
  <si>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</si>
  <si>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</si>
  <si>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</si>
  <si>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</si>
  <si>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</si>
  <si>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</si>
  <si>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</si>
  <si>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</si>
  <si>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</si>
  <si>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</si>
  <si>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</si>
  <si>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</si>
  <si>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</si>
  <si>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</si>
  <si>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</si>
  <si>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</si>
  <si>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</si>
  <si>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</si>
  <si>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</si>
  <si>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</si>
  <si>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</si>
  <si>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</si>
  <si>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</si>
  <si>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</si>
  <si>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</si>
  <si>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</si>
  <si>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</si>
  <si>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</si>
  <si>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</si>
  <si>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</si>
  <si>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</si>
  <si>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</si>
  <si>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</si>
  <si>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</si>
  <si>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</si>
  <si>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</si>
  <si>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</si>
  <si>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</si>
  <si>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</si>
  <si>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</si>
  <si>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</si>
  <si>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</si>
  <si>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</si>
  <si>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</si>
  <si>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 xml:space="preserve"> </t>
  </si>
  <si>
    <t>Всего: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</si>
  <si>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</si>
  <si>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</si>
  <si>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</si>
  <si>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</si>
  <si>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</si>
  <si>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</si>
  <si>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</si>
  <si>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</si>
  <si>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</si>
  <si>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</si>
  <si>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</si>
  <si>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</si>
  <si>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</si>
  <si>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</si>
  <si>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</si>
  <si>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</si>
  <si>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</si>
  <si>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</si>
  <si>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</si>
  <si>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</si>
  <si>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</si>
  <si>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</si>
  <si>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</si>
  <si>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</si>
  <si>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</si>
  <si>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</si>
  <si>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</si>
  <si>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</si>
  <si>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</si>
  <si>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</si>
  <si>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</si>
  <si>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</si>
  <si>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</si>
  <si>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</si>
  <si>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</si>
  <si>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</si>
  <si>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</si>
  <si>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</si>
  <si>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</si>
  <si>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</si>
  <si>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</si>
  <si>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</si>
  <si>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</si>
  <si>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</si>
  <si>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</si>
  <si>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</si>
  <si>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</si>
  <si>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</si>
  <si>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</si>
  <si>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</si>
  <si>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</si>
  <si>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</si>
  <si>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</si>
  <si>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</si>
  <si>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</si>
  <si>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</si>
  <si>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</si>
  <si>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r>
      <t xml:space="preserve">1.2 Арендаторы </t>
    </r>
    <r>
      <rPr>
        <sz val="9"/>
        <rFont val="Arial Cyr"/>
        <family val="0"/>
      </rPr>
      <t>(ростелеком, МТС</t>
    </r>
    <r>
      <rPr>
        <sz val="10"/>
        <rFont val="Arial Cyr"/>
        <family val="0"/>
      </rPr>
      <t xml:space="preserve">) </t>
    </r>
    <r>
      <rPr>
        <sz val="9"/>
        <rFont val="Arial Cyr"/>
        <family val="0"/>
      </rPr>
      <t>Поликлинника №10</t>
    </r>
  </si>
  <si>
    <t>августа</t>
  </si>
  <si>
    <t>за   июль-август  2023 г.</t>
  </si>
  <si>
    <t>01.07.2023г.</t>
  </si>
  <si>
    <t>ост.на 01.09</t>
  </si>
  <si>
    <t>закраска надписей</t>
  </si>
  <si>
    <t>материал для окраски надписей (краска, грунт, кисть)</t>
  </si>
  <si>
    <t>ремонт контейнерных баков</t>
  </si>
  <si>
    <t>материал для ремонта контейнерных баков</t>
  </si>
  <si>
    <t>остекление п-д2</t>
  </si>
  <si>
    <t>стекло</t>
  </si>
  <si>
    <t>2м2</t>
  </si>
  <si>
    <t>смена ламп (2шт) п-д 1,2</t>
  </si>
  <si>
    <t>лампа</t>
  </si>
  <si>
    <t>2шт</t>
  </si>
  <si>
    <t>ремонт плиты балкона (договор)</t>
  </si>
  <si>
    <t>отлив</t>
  </si>
  <si>
    <t>3шт</t>
  </si>
  <si>
    <t>пескобетон</t>
  </si>
  <si>
    <t>цемент</t>
  </si>
  <si>
    <t>10кг</t>
  </si>
  <si>
    <t>доска</t>
  </si>
  <si>
    <t>1шт</t>
  </si>
  <si>
    <t>смена ламп (3шт) п-д2</t>
  </si>
  <si>
    <t>диск отрезной</t>
  </si>
  <si>
    <t>10шт</t>
  </si>
  <si>
    <t>электроды</t>
  </si>
  <si>
    <t>5кг</t>
  </si>
  <si>
    <t>устройство контейнерной площадки</t>
  </si>
  <si>
    <t>краска</t>
  </si>
  <si>
    <t>1,9кг</t>
  </si>
  <si>
    <t>труба 40х40</t>
  </si>
  <si>
    <t>24мп</t>
  </si>
  <si>
    <t>труба 40х20</t>
  </si>
  <si>
    <t>42мп</t>
  </si>
  <si>
    <t>саморез</t>
  </si>
  <si>
    <t>200шт</t>
  </si>
  <si>
    <t>валик</t>
  </si>
  <si>
    <t>200кг</t>
  </si>
  <si>
    <t>75кг</t>
  </si>
  <si>
    <t>щебень</t>
  </si>
  <si>
    <t>1,5м3</t>
  </si>
  <si>
    <t>арматура</t>
  </si>
  <si>
    <t>12мп</t>
  </si>
  <si>
    <t>профлист</t>
  </si>
  <si>
    <t>18шт</t>
  </si>
  <si>
    <t>асфальт</t>
  </si>
  <si>
    <t>0,5т</t>
  </si>
  <si>
    <t>ремонт дороги щебнем</t>
  </si>
  <si>
    <t>2м3</t>
  </si>
  <si>
    <t>смена ламп (4шт) п-д2</t>
  </si>
  <si>
    <t>4шт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</si>
</sst>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1">
      <selection activeCell="M73" sqref="M73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3.87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65</v>
      </c>
    </row>
    <row r="2" spans="3:11" ht="12.75">
      <c r="C2" s="1" t="s">
        <v>92</v>
      </c>
      <c r="D2" s="8">
        <v>7</v>
      </c>
      <c r="E2" s="63">
        <v>8</v>
      </c>
      <c r="K2" s="5" t="s">
        <v>134</v>
      </c>
    </row>
    <row r="3" spans="1:13" ht="12.75">
      <c r="A3" t="s">
        <v>93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94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133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48">
        <f>L6*524.58*1.302</f>
        <v>0</v>
      </c>
    </row>
    <row r="7" spans="2:13" ht="12.75">
      <c r="B7" t="s">
        <v>96</v>
      </c>
      <c r="C7" s="1" t="s">
        <v>97</v>
      </c>
      <c r="D7" s="8">
        <v>7</v>
      </c>
      <c r="J7" s="14">
        <v>2</v>
      </c>
      <c r="K7" s="14" t="s">
        <v>42</v>
      </c>
      <c r="L7" s="14"/>
      <c r="M7" s="48">
        <f aca="true" t="shared" si="0" ref="M7:M19">L7*524.58*1.302</f>
        <v>0</v>
      </c>
    </row>
    <row r="8" spans="10:13" ht="12.75">
      <c r="J8" s="15"/>
      <c r="K8" s="15" t="s">
        <v>43</v>
      </c>
      <c r="L8" s="21"/>
      <c r="M8" s="48">
        <f t="shared" si="0"/>
        <v>0</v>
      </c>
    </row>
    <row r="9" spans="1:13" ht="12.75">
      <c r="A9" t="s">
        <v>98</v>
      </c>
      <c r="J9" s="16"/>
      <c r="K9" s="16" t="s">
        <v>44</v>
      </c>
      <c r="L9" s="23"/>
      <c r="M9" s="48">
        <f t="shared" si="0"/>
        <v>0</v>
      </c>
    </row>
    <row r="10" spans="5:13" ht="12.75">
      <c r="E10" t="s">
        <v>99</v>
      </c>
      <c r="J10" s="15">
        <v>3</v>
      </c>
      <c r="K10" s="24" t="s">
        <v>45</v>
      </c>
      <c r="L10" s="21"/>
      <c r="M10" s="48">
        <f t="shared" si="0"/>
        <v>0</v>
      </c>
    </row>
    <row r="11" spans="5:13" ht="12.75">
      <c r="E11" t="s">
        <v>100</v>
      </c>
      <c r="J11" s="16"/>
      <c r="K11" s="18" t="s">
        <v>47</v>
      </c>
      <c r="L11" s="23">
        <v>0</v>
      </c>
      <c r="M11" s="48">
        <f t="shared" si="0"/>
        <v>0</v>
      </c>
    </row>
    <row r="12" spans="5:13" ht="12.75">
      <c r="E12" t="s">
        <v>101</v>
      </c>
      <c r="J12" s="14">
        <v>4</v>
      </c>
      <c r="K12" s="17" t="s">
        <v>46</v>
      </c>
      <c r="L12" s="22"/>
      <c r="M12" s="48">
        <f t="shared" si="0"/>
        <v>0</v>
      </c>
    </row>
    <row r="13" spans="5:13" ht="12.75">
      <c r="E13" t="s">
        <v>102</v>
      </c>
      <c r="J13" s="16"/>
      <c r="K13" s="18" t="s">
        <v>81</v>
      </c>
      <c r="L13" s="23">
        <v>4.96</v>
      </c>
      <c r="M13" s="48">
        <f t="shared" si="0"/>
        <v>3387.6956736</v>
      </c>
    </row>
    <row r="14" spans="1:13" ht="12.75">
      <c r="A14" t="s">
        <v>103</v>
      </c>
      <c r="J14" s="20">
        <v>5</v>
      </c>
      <c r="K14" s="19" t="s">
        <v>48</v>
      </c>
      <c r="L14" s="25">
        <v>0</v>
      </c>
      <c r="M14" s="48">
        <f t="shared" si="0"/>
        <v>0</v>
      </c>
    </row>
    <row r="15" spans="1:13" ht="12.75">
      <c r="A15" t="s">
        <v>104</v>
      </c>
      <c r="J15" s="14">
        <v>6</v>
      </c>
      <c r="K15" s="17" t="s">
        <v>49</v>
      </c>
      <c r="L15" s="22"/>
      <c r="M15" s="48">
        <f t="shared" si="0"/>
        <v>0</v>
      </c>
    </row>
    <row r="16" spans="5:13" ht="12.75">
      <c r="E16" t="s">
        <v>105</v>
      </c>
      <c r="J16" s="15" t="s">
        <v>50</v>
      </c>
      <c r="K16" s="26" t="s">
        <v>51</v>
      </c>
      <c r="L16" s="21">
        <v>5.13</v>
      </c>
      <c r="M16" s="48">
        <f t="shared" si="0"/>
        <v>3503.8062108000004</v>
      </c>
    </row>
    <row r="17" spans="5:13" ht="12.75">
      <c r="E17" t="s">
        <v>106</v>
      </c>
      <c r="J17" s="15" t="s">
        <v>52</v>
      </c>
      <c r="K17" s="26" t="s">
        <v>83</v>
      </c>
      <c r="L17" s="21">
        <v>7.5</v>
      </c>
      <c r="M17" s="48">
        <f t="shared" si="0"/>
        <v>5122.523700000001</v>
      </c>
    </row>
    <row r="18" spans="5:13" ht="12.75">
      <c r="E18" t="s">
        <v>107</v>
      </c>
      <c r="J18" s="15" t="s">
        <v>54</v>
      </c>
      <c r="K18" s="26" t="s">
        <v>53</v>
      </c>
      <c r="L18" s="21">
        <v>1.35</v>
      </c>
      <c r="M18" s="48">
        <f t="shared" si="0"/>
        <v>922.0542660000002</v>
      </c>
    </row>
    <row r="19" spans="1:13" ht="12.75">
      <c r="A19" t="s">
        <v>108</v>
      </c>
      <c r="J19" s="16" t="s">
        <v>82</v>
      </c>
      <c r="K19" s="18" t="s">
        <v>55</v>
      </c>
      <c r="L19" s="23">
        <v>0.5</v>
      </c>
      <c r="M19" s="48">
        <f t="shared" si="0"/>
        <v>341.50158000000005</v>
      </c>
    </row>
    <row r="20" spans="1:13" ht="12.75">
      <c r="A20" t="s">
        <v>109</v>
      </c>
      <c r="J20" s="20"/>
      <c r="K20" s="27" t="s">
        <v>56</v>
      </c>
      <c r="L20" s="28">
        <f>SUM(L6:L19)</f>
        <v>19.44</v>
      </c>
      <c r="M20" s="34">
        <f>SUM(M6:M19)</f>
        <v>13277.581430400003</v>
      </c>
    </row>
    <row r="21" spans="1:11" ht="12.75">
      <c r="A21" t="s">
        <v>127</v>
      </c>
      <c r="K21" s="1" t="s">
        <v>57</v>
      </c>
    </row>
    <row r="22" spans="1:13" ht="12.75">
      <c r="A22" t="s">
        <v>110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111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112</v>
      </c>
      <c r="J24" s="35">
        <v>1</v>
      </c>
      <c r="K24" s="36" t="s">
        <v>137</v>
      </c>
      <c r="L24" s="53">
        <v>8.45</v>
      </c>
      <c r="M24" s="33">
        <f aca="true" t="shared" si="1" ref="M24:M44">L24*524.58*1.302*1.15</f>
        <v>6637.0832073</v>
      </c>
    </row>
    <row r="25" spans="1:13" ht="12.75">
      <c r="A25" t="s">
        <v>113</v>
      </c>
      <c r="J25" s="35">
        <v>2</v>
      </c>
      <c r="K25" s="36" t="s">
        <v>139</v>
      </c>
      <c r="L25" s="53">
        <v>0.2</v>
      </c>
      <c r="M25" s="33">
        <f t="shared" si="1"/>
        <v>157.0907268</v>
      </c>
    </row>
    <row r="26" spans="1:13" ht="12.75">
      <c r="A26" t="s">
        <v>114</v>
      </c>
      <c r="J26" s="35">
        <v>3</v>
      </c>
      <c r="K26" s="20" t="s">
        <v>141</v>
      </c>
      <c r="L26" s="48">
        <f>0.02*310</f>
        <v>6.2</v>
      </c>
      <c r="M26" s="33">
        <f t="shared" si="1"/>
        <v>4869.8125308</v>
      </c>
    </row>
    <row r="27" spans="1:13" ht="12.75">
      <c r="A27" s="50" t="s">
        <v>115</v>
      </c>
      <c r="B27" s="50"/>
      <c r="C27" s="50"/>
      <c r="D27" s="50"/>
      <c r="E27" s="50"/>
      <c r="F27" s="50"/>
      <c r="G27" s="50"/>
      <c r="J27" s="35">
        <v>4</v>
      </c>
      <c r="K27" s="20" t="s">
        <v>144</v>
      </c>
      <c r="L27" s="48">
        <v>0.14</v>
      </c>
      <c r="M27" s="33">
        <f t="shared" si="1"/>
        <v>109.96350876000001</v>
      </c>
    </row>
    <row r="28" spans="1:13" ht="12.75">
      <c r="A28" t="s">
        <v>116</v>
      </c>
      <c r="B28" s="1"/>
      <c r="C28" s="1"/>
      <c r="D28" s="1"/>
      <c r="J28" s="35">
        <v>5</v>
      </c>
      <c r="K28" s="36" t="s">
        <v>147</v>
      </c>
      <c r="L28" s="23"/>
      <c r="M28" s="33">
        <v>11800</v>
      </c>
    </row>
    <row r="29" spans="1:13" ht="12.75">
      <c r="A29" t="s">
        <v>117</v>
      </c>
      <c r="B29" s="1"/>
      <c r="C29" s="8"/>
      <c r="D29" s="8"/>
      <c r="J29" s="35">
        <v>6</v>
      </c>
      <c r="K29" s="36" t="s">
        <v>155</v>
      </c>
      <c r="L29" s="23">
        <v>0.21</v>
      </c>
      <c r="M29" s="33">
        <f t="shared" si="1"/>
        <v>164.94526313999998</v>
      </c>
    </row>
    <row r="30" spans="10:13" ht="12.75">
      <c r="J30" s="35">
        <v>7</v>
      </c>
      <c r="K30" s="36" t="s">
        <v>160</v>
      </c>
      <c r="L30" s="23">
        <v>20.25</v>
      </c>
      <c r="M30" s="33">
        <f t="shared" si="1"/>
        <v>15905.436088500002</v>
      </c>
    </row>
    <row r="31" spans="2:13" ht="12.75">
      <c r="B31" t="s">
        <v>0</v>
      </c>
      <c r="J31" s="35">
        <v>8</v>
      </c>
      <c r="K31" s="36" t="s">
        <v>180</v>
      </c>
      <c r="L31" s="23">
        <v>3.5</v>
      </c>
      <c r="M31" s="33">
        <f t="shared" si="1"/>
        <v>2749.087719</v>
      </c>
    </row>
    <row r="32" spans="10:13" ht="12.75">
      <c r="J32" s="35">
        <v>9</v>
      </c>
      <c r="K32" s="36" t="s">
        <v>182</v>
      </c>
      <c r="L32" s="23">
        <v>0.28</v>
      </c>
      <c r="M32" s="33">
        <f t="shared" si="1"/>
        <v>219.92701752000002</v>
      </c>
    </row>
    <row r="33" spans="1:13" ht="12.75">
      <c r="A33" t="s">
        <v>1</v>
      </c>
      <c r="E33">
        <v>3656</v>
      </c>
      <c r="F33" t="s">
        <v>64</v>
      </c>
      <c r="J33" s="35">
        <v>10</v>
      </c>
      <c r="K33" s="36"/>
      <c r="L33" s="23"/>
      <c r="M33" s="33">
        <f t="shared" si="1"/>
        <v>0</v>
      </c>
    </row>
    <row r="34" spans="1:13" ht="12.75">
      <c r="A34" t="s">
        <v>2</v>
      </c>
      <c r="E34">
        <v>1239.4</v>
      </c>
      <c r="F34" t="s">
        <v>64</v>
      </c>
      <c r="J34" s="35">
        <v>11</v>
      </c>
      <c r="K34" s="36"/>
      <c r="L34" s="23"/>
      <c r="M34" s="33">
        <f t="shared" si="1"/>
        <v>0</v>
      </c>
    </row>
    <row r="35" spans="1:13" ht="12.75">
      <c r="A35" t="s">
        <v>3</v>
      </c>
      <c r="J35" s="35">
        <v>12</v>
      </c>
      <c r="K35" s="36"/>
      <c r="L35" s="23"/>
      <c r="M35" s="33">
        <f t="shared" si="1"/>
        <v>0</v>
      </c>
    </row>
    <row r="36" spans="1:13" ht="12.75">
      <c r="A36" t="s">
        <v>4</v>
      </c>
      <c r="E36">
        <v>427</v>
      </c>
      <c r="F36" t="s">
        <v>64</v>
      </c>
      <c r="J36" s="35">
        <v>13</v>
      </c>
      <c r="K36" s="36"/>
      <c r="L36" s="23"/>
      <c r="M36" s="33">
        <f t="shared" si="1"/>
        <v>0</v>
      </c>
    </row>
    <row r="37" spans="10:13" ht="12.75">
      <c r="J37" s="35">
        <v>14</v>
      </c>
      <c r="K37" s="36"/>
      <c r="L37" s="23"/>
      <c r="M37" s="33">
        <f t="shared" si="1"/>
        <v>0</v>
      </c>
    </row>
    <row r="38" spans="2:13" ht="12.75">
      <c r="B38" s="1" t="s">
        <v>5</v>
      </c>
      <c r="C38" s="1"/>
      <c r="J38" s="35">
        <v>15</v>
      </c>
      <c r="K38" s="36"/>
      <c r="L38" s="23"/>
      <c r="M38" s="33">
        <f t="shared" si="1"/>
        <v>0</v>
      </c>
    </row>
    <row r="39" spans="10:13" ht="12.75">
      <c r="J39" s="35">
        <v>16</v>
      </c>
      <c r="K39" s="36"/>
      <c r="L39" s="23"/>
      <c r="M39" s="33">
        <f t="shared" si="1"/>
        <v>0</v>
      </c>
    </row>
    <row r="40" spans="1:13" ht="12.75">
      <c r="A40" s="2" t="s">
        <v>6</v>
      </c>
      <c r="F40" s="11">
        <v>115190.38</v>
      </c>
      <c r="J40" s="35">
        <v>17</v>
      </c>
      <c r="K40" s="36"/>
      <c r="L40" s="23"/>
      <c r="M40" s="33">
        <f t="shared" si="1"/>
        <v>0</v>
      </c>
    </row>
    <row r="41" spans="1:13" ht="12.75">
      <c r="A41" t="s">
        <v>7</v>
      </c>
      <c r="F41" s="5">
        <v>109288.09</v>
      </c>
      <c r="J41" s="35">
        <v>18</v>
      </c>
      <c r="K41" s="36"/>
      <c r="L41" s="23"/>
      <c r="M41" s="33">
        <f t="shared" si="1"/>
        <v>0</v>
      </c>
    </row>
    <row r="42" spans="2:13" ht="12.75">
      <c r="B42" t="s">
        <v>8</v>
      </c>
      <c r="F42" s="9">
        <f>F41/F40</f>
        <v>0.9487605649013398</v>
      </c>
      <c r="J42" s="35">
        <v>19</v>
      </c>
      <c r="K42" s="36"/>
      <c r="L42" s="23"/>
      <c r="M42" s="33">
        <f t="shared" si="1"/>
        <v>0</v>
      </c>
    </row>
    <row r="43" spans="1:13" ht="15" customHeight="1">
      <c r="A43" s="64" t="s">
        <v>132</v>
      </c>
      <c r="B43" s="64"/>
      <c r="C43" s="64"/>
      <c r="D43" s="64"/>
      <c r="E43" s="56"/>
      <c r="F43" s="11">
        <f>400+300+(920.3*15.77)</f>
        <v>15213.131</v>
      </c>
      <c r="J43" s="35">
        <v>20</v>
      </c>
      <c r="K43" s="36"/>
      <c r="L43" s="23"/>
      <c r="M43" s="33">
        <f t="shared" si="1"/>
        <v>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124501.22099999999</v>
      </c>
      <c r="J44" s="35">
        <v>21</v>
      </c>
      <c r="K44" s="36"/>
      <c r="L44" s="23"/>
      <c r="M44" s="33">
        <f t="shared" si="1"/>
        <v>0</v>
      </c>
    </row>
    <row r="45" spans="10:13" ht="12.75">
      <c r="J45" s="20"/>
      <c r="K45" s="30" t="s">
        <v>56</v>
      </c>
      <c r="L45" s="34">
        <f>SUM(L24:L44)</f>
        <v>39.230000000000004</v>
      </c>
      <c r="M45" s="34">
        <f>SUM(M24:M44)</f>
        <v>42613.34606182001</v>
      </c>
    </row>
    <row r="46" spans="2:11" ht="12.75">
      <c r="B46" s="1" t="s">
        <v>10</v>
      </c>
      <c r="C46" s="1"/>
      <c r="K46" s="1" t="s">
        <v>60</v>
      </c>
    </row>
    <row r="47" spans="10:13" ht="12.75">
      <c r="J47" s="22" t="s">
        <v>34</v>
      </c>
      <c r="K47" s="22"/>
      <c r="L47" s="22" t="s">
        <v>61</v>
      </c>
      <c r="M47" s="22" t="s">
        <v>40</v>
      </c>
    </row>
    <row r="48" spans="1:13" ht="12.75">
      <c r="A48" s="4" t="s">
        <v>11</v>
      </c>
      <c r="B48" s="4"/>
      <c r="C48" s="4"/>
      <c r="D48" s="4"/>
      <c r="E48" s="4"/>
      <c r="F48" s="4"/>
      <c r="J48" s="23" t="s">
        <v>35</v>
      </c>
      <c r="K48" s="23" t="s">
        <v>36</v>
      </c>
      <c r="L48" s="23"/>
      <c r="M48" s="23" t="s">
        <v>62</v>
      </c>
    </row>
    <row r="49" spans="1:13" ht="12.75">
      <c r="A49" t="s">
        <v>12</v>
      </c>
      <c r="F49" s="11">
        <f>(9835+9834)*1.302</f>
        <v>25609.038</v>
      </c>
      <c r="J49" s="20">
        <v>1</v>
      </c>
      <c r="K49" s="20" t="s">
        <v>138</v>
      </c>
      <c r="L49" s="25"/>
      <c r="M49" s="25">
        <v>2270</v>
      </c>
    </row>
    <row r="50" spans="1:13" ht="12.75">
      <c r="A50" s="6" t="s">
        <v>15</v>
      </c>
      <c r="F50" s="11">
        <f>(2450+2450)*1.302</f>
        <v>6379.8</v>
      </c>
      <c r="J50" s="20">
        <v>2</v>
      </c>
      <c r="K50" s="20" t="s">
        <v>140</v>
      </c>
      <c r="L50" s="25"/>
      <c r="M50" s="25">
        <v>506</v>
      </c>
    </row>
    <row r="51" spans="1:13" ht="12.75">
      <c r="A51" s="59" t="s">
        <v>84</v>
      </c>
      <c r="B51" s="57"/>
      <c r="C51" s="57"/>
      <c r="D51" s="57"/>
      <c r="E51" s="60">
        <v>0</v>
      </c>
      <c r="F51" s="58">
        <f>E51*E33</f>
        <v>0</v>
      </c>
      <c r="J51" s="20">
        <v>3</v>
      </c>
      <c r="K51" s="20" t="s">
        <v>142</v>
      </c>
      <c r="L51" s="25" t="s">
        <v>143</v>
      </c>
      <c r="M51" s="25">
        <f>2*537.92</f>
        <v>1075.84</v>
      </c>
    </row>
    <row r="52" spans="1:13" ht="12.75">
      <c r="A52" s="4" t="s">
        <v>74</v>
      </c>
      <c r="F52" s="32">
        <f>F49+F50+F51</f>
        <v>31988.838</v>
      </c>
      <c r="J52" s="20">
        <v>4</v>
      </c>
      <c r="K52" s="20" t="s">
        <v>145</v>
      </c>
      <c r="L52" s="25" t="s">
        <v>146</v>
      </c>
      <c r="M52" s="48">
        <f>2*15.9</f>
        <v>31.8</v>
      </c>
    </row>
    <row r="53" spans="1:13" ht="12.75">
      <c r="A53" s="4" t="s">
        <v>16</v>
      </c>
      <c r="F53" t="s">
        <v>73</v>
      </c>
      <c r="J53" s="20">
        <v>5</v>
      </c>
      <c r="K53" s="20" t="s">
        <v>148</v>
      </c>
      <c r="L53" s="25" t="s">
        <v>149</v>
      </c>
      <c r="M53" s="25">
        <f>3*300</f>
        <v>900</v>
      </c>
    </row>
    <row r="54" spans="1:13" ht="12.75">
      <c r="A54" t="s">
        <v>75</v>
      </c>
      <c r="C54" s="13"/>
      <c r="D54" s="47">
        <v>0</v>
      </c>
      <c r="E54" s="13" t="s">
        <v>14</v>
      </c>
      <c r="F54" s="11">
        <f>E33*D54</f>
        <v>0</v>
      </c>
      <c r="J54" s="20">
        <v>6</v>
      </c>
      <c r="K54" s="20" t="s">
        <v>150</v>
      </c>
      <c r="L54" s="25" t="s">
        <v>149</v>
      </c>
      <c r="M54" s="48">
        <f>3*5.75</f>
        <v>17.25</v>
      </c>
    </row>
    <row r="55" spans="1:13" ht="12.75">
      <c r="A55" t="s">
        <v>80</v>
      </c>
      <c r="B55">
        <v>1239.4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7</v>
      </c>
      <c r="K55" s="20" t="s">
        <v>151</v>
      </c>
      <c r="L55" s="25" t="s">
        <v>152</v>
      </c>
      <c r="M55" s="25">
        <f>10*9.81</f>
        <v>98.10000000000001</v>
      </c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8</v>
      </c>
      <c r="K56" s="20" t="s">
        <v>153</v>
      </c>
      <c r="L56" s="25" t="s">
        <v>154</v>
      </c>
      <c r="M56" s="25">
        <v>405</v>
      </c>
    </row>
    <row r="57" spans="1:13" ht="12.75">
      <c r="A57" s="4" t="s">
        <v>18</v>
      </c>
      <c r="B57" s="4"/>
      <c r="J57" s="20">
        <v>9</v>
      </c>
      <c r="K57" s="20" t="s">
        <v>145</v>
      </c>
      <c r="L57" s="25" t="s">
        <v>149</v>
      </c>
      <c r="M57" s="48">
        <f>3*15.9</f>
        <v>47.7</v>
      </c>
    </row>
    <row r="58" spans="1:13" ht="12.75">
      <c r="A58" t="s">
        <v>19</v>
      </c>
      <c r="C58" s="49">
        <v>1958853</v>
      </c>
      <c r="D58">
        <v>222433.7</v>
      </c>
      <c r="E58">
        <v>3654.2</v>
      </c>
      <c r="F58" s="37">
        <f>C58/D58*E58</f>
        <v>32180.55821847139</v>
      </c>
      <c r="J58" s="20">
        <v>10</v>
      </c>
      <c r="K58" s="20" t="s">
        <v>156</v>
      </c>
      <c r="L58" s="25" t="s">
        <v>157</v>
      </c>
      <c r="M58" s="25">
        <f>10*34</f>
        <v>340</v>
      </c>
    </row>
    <row r="59" spans="1:13" ht="14.25" customHeight="1">
      <c r="A59" t="s">
        <v>20</v>
      </c>
      <c r="F59" s="37">
        <f>M20</f>
        <v>13277.581430400003</v>
      </c>
      <c r="J59" s="20">
        <v>11</v>
      </c>
      <c r="K59" s="20" t="s">
        <v>158</v>
      </c>
      <c r="L59" s="25" t="s">
        <v>159</v>
      </c>
      <c r="M59" s="25">
        <f>5*1500</f>
        <v>7500</v>
      </c>
    </row>
    <row r="60" spans="1:13" ht="12.75">
      <c r="A60" t="s">
        <v>21</v>
      </c>
      <c r="F60" s="11">
        <f>M45</f>
        <v>42613.34606182001</v>
      </c>
      <c r="J60" s="20">
        <v>12</v>
      </c>
      <c r="K60" s="20" t="s">
        <v>161</v>
      </c>
      <c r="L60" s="25" t="s">
        <v>162</v>
      </c>
      <c r="M60" s="25">
        <v>295.63</v>
      </c>
    </row>
    <row r="61" spans="1:13" ht="12.75">
      <c r="A61" t="s">
        <v>70</v>
      </c>
      <c r="F61" s="5">
        <f>0*600*1.302</f>
        <v>0</v>
      </c>
      <c r="J61" s="20">
        <v>13</v>
      </c>
      <c r="K61" s="20" t="s">
        <v>163</v>
      </c>
      <c r="L61" s="25" t="s">
        <v>164</v>
      </c>
      <c r="M61" s="25">
        <f>24*3.5*75</f>
        <v>6300</v>
      </c>
    </row>
    <row r="62" spans="1:13" ht="12.75">
      <c r="A62" t="s">
        <v>22</v>
      </c>
      <c r="F62" s="5">
        <f>M81</f>
        <v>68700.13</v>
      </c>
      <c r="J62" s="20">
        <v>14</v>
      </c>
      <c r="K62" s="20" t="s">
        <v>165</v>
      </c>
      <c r="L62" s="25" t="s">
        <v>166</v>
      </c>
      <c r="M62" s="25">
        <f>42*76.5</f>
        <v>3213</v>
      </c>
    </row>
    <row r="63" spans="1:13" ht="12.75">
      <c r="A63" t="s">
        <v>23</v>
      </c>
      <c r="F63" s="5"/>
      <c r="J63" s="20">
        <v>15</v>
      </c>
      <c r="K63" s="20" t="s">
        <v>167</v>
      </c>
      <c r="L63" s="25" t="s">
        <v>168</v>
      </c>
      <c r="M63" s="25">
        <f>200*3.25</f>
        <v>650</v>
      </c>
    </row>
    <row r="64" spans="1:13" ht="12.75">
      <c r="A64" t="s">
        <v>24</v>
      </c>
      <c r="F64" s="5"/>
      <c r="J64" s="20">
        <v>16</v>
      </c>
      <c r="K64" s="20" t="s">
        <v>169</v>
      </c>
      <c r="L64" s="25" t="s">
        <v>154</v>
      </c>
      <c r="M64" s="25">
        <v>308</v>
      </c>
    </row>
    <row r="65" spans="2:13" ht="12.75">
      <c r="B65">
        <f>E33</f>
        <v>3656</v>
      </c>
      <c r="C65" t="s">
        <v>13</v>
      </c>
      <c r="D65" s="11">
        <v>1.2</v>
      </c>
      <c r="E65" t="s">
        <v>14</v>
      </c>
      <c r="F65" s="11">
        <f>B65*D65</f>
        <v>4387.2</v>
      </c>
      <c r="J65" s="20">
        <v>17</v>
      </c>
      <c r="K65" s="20" t="s">
        <v>150</v>
      </c>
      <c r="L65" s="25" t="s">
        <v>170</v>
      </c>
      <c r="M65" s="25">
        <f>200*14</f>
        <v>2800</v>
      </c>
    </row>
    <row r="66" spans="1:13" ht="12.75">
      <c r="A66" s="57" t="s">
        <v>76</v>
      </c>
      <c r="B66" s="57"/>
      <c r="C66" s="57"/>
      <c r="D66" s="58"/>
      <c r="E66" s="57"/>
      <c r="F66" s="58">
        <v>0</v>
      </c>
      <c r="J66" s="20">
        <v>18</v>
      </c>
      <c r="K66" s="20" t="s">
        <v>151</v>
      </c>
      <c r="L66" s="25" t="s">
        <v>171</v>
      </c>
      <c r="M66" s="25">
        <f>75*9.71</f>
        <v>728.2500000000001</v>
      </c>
    </row>
    <row r="67" spans="1:13" ht="12.75">
      <c r="A67" s="57" t="s">
        <v>85</v>
      </c>
      <c r="B67" s="57"/>
      <c r="C67" s="57"/>
      <c r="D67" s="58">
        <v>0</v>
      </c>
      <c r="E67" s="57"/>
      <c r="F67" s="58">
        <f>D67*E33</f>
        <v>0</v>
      </c>
      <c r="J67" s="20">
        <v>19</v>
      </c>
      <c r="K67" s="20" t="s">
        <v>172</v>
      </c>
      <c r="L67" s="25" t="s">
        <v>173</v>
      </c>
      <c r="M67" s="25">
        <f>1.5*2300</f>
        <v>3450</v>
      </c>
    </row>
    <row r="68" spans="1:13" ht="12.75">
      <c r="A68" s="4" t="s">
        <v>25</v>
      </c>
      <c r="B68" s="10"/>
      <c r="C68" s="10"/>
      <c r="F68" s="32">
        <f>SUM(F58:F67)</f>
        <v>161158.81571069142</v>
      </c>
      <c r="J68" s="20">
        <v>20</v>
      </c>
      <c r="K68" s="20" t="s">
        <v>174</v>
      </c>
      <c r="L68" s="25" t="s">
        <v>175</v>
      </c>
      <c r="M68" s="25">
        <f>12*58.33</f>
        <v>699.96</v>
      </c>
    </row>
    <row r="69" spans="1:13" ht="12.75">
      <c r="A69" s="4" t="s">
        <v>26</v>
      </c>
      <c r="J69" s="20">
        <v>21</v>
      </c>
      <c r="K69" s="20" t="s">
        <v>176</v>
      </c>
      <c r="L69" s="25" t="s">
        <v>177</v>
      </c>
      <c r="M69" s="25">
        <f>18*1700</f>
        <v>30600</v>
      </c>
    </row>
    <row r="70" spans="1:13" ht="12.75">
      <c r="A70" t="s">
        <v>27</v>
      </c>
      <c r="B70">
        <f>E33</f>
        <v>3656</v>
      </c>
      <c r="C70" t="s">
        <v>64</v>
      </c>
      <c r="D70" s="5">
        <v>0.49</v>
      </c>
      <c r="E70" t="s">
        <v>14</v>
      </c>
      <c r="F70" s="11">
        <f>B70*D70</f>
        <v>1791.44</v>
      </c>
      <c r="J70" s="20">
        <v>22</v>
      </c>
      <c r="K70" s="20" t="s">
        <v>178</v>
      </c>
      <c r="L70" s="25" t="s">
        <v>179</v>
      </c>
      <c r="M70" s="25">
        <f>0.5*3600</f>
        <v>1800</v>
      </c>
    </row>
    <row r="71" spans="1:13" ht="12.75">
      <c r="A71" t="s">
        <v>28</v>
      </c>
      <c r="F71" s="5"/>
      <c r="J71" s="20">
        <v>23</v>
      </c>
      <c r="K71" s="20" t="s">
        <v>172</v>
      </c>
      <c r="L71" s="25" t="s">
        <v>181</v>
      </c>
      <c r="M71" s="25">
        <f>2*2300</f>
        <v>4600</v>
      </c>
    </row>
    <row r="72" spans="1:13" ht="12.75">
      <c r="A72" s="7" t="s">
        <v>71</v>
      </c>
      <c r="F72" s="5"/>
      <c r="J72" s="20">
        <v>24</v>
      </c>
      <c r="K72" s="20" t="s">
        <v>145</v>
      </c>
      <c r="L72" s="25" t="s">
        <v>183</v>
      </c>
      <c r="M72" s="25">
        <f>4*15.9</f>
        <v>63.6</v>
      </c>
    </row>
    <row r="73" spans="2:13" ht="12.75">
      <c r="B73">
        <f>E33</f>
        <v>3656</v>
      </c>
      <c r="C73" t="s">
        <v>13</v>
      </c>
      <c r="D73" s="11">
        <v>2.58</v>
      </c>
      <c r="E73" t="s">
        <v>14</v>
      </c>
      <c r="F73" s="11">
        <f>B73*D73</f>
        <v>9432.48</v>
      </c>
      <c r="J73" s="20">
        <v>25</v>
      </c>
      <c r="K73" s="20"/>
      <c r="L73" s="25"/>
      <c r="M73" s="25"/>
    </row>
    <row r="74" spans="1:13" ht="12.75">
      <c r="A74" s="4" t="s">
        <v>29</v>
      </c>
      <c r="F74" s="32">
        <f>F70+F73</f>
        <v>11223.92</v>
      </c>
      <c r="J74" s="20">
        <v>26</v>
      </c>
      <c r="K74" s="20"/>
      <c r="L74" s="25"/>
      <c r="M74" s="25"/>
    </row>
    <row r="75" spans="1:13" ht="12.75">
      <c r="A75" s="4" t="s">
        <v>30</v>
      </c>
      <c r="J75" s="20">
        <v>27</v>
      </c>
      <c r="K75" s="20"/>
      <c r="L75" s="25"/>
      <c r="M75" s="25"/>
    </row>
    <row r="76" spans="1:13" ht="12.75">
      <c r="A76" s="7" t="s">
        <v>72</v>
      </c>
      <c r="B76" s="7"/>
      <c r="C76" s="7"/>
      <c r="D76" s="7"/>
      <c r="E76" s="7"/>
      <c r="F76" s="7"/>
      <c r="J76" s="20">
        <v>28</v>
      </c>
      <c r="K76" s="20"/>
      <c r="L76" s="25"/>
      <c r="M76" s="25"/>
    </row>
    <row r="77" spans="2:13" ht="12.75">
      <c r="B77">
        <f>E33</f>
        <v>3656</v>
      </c>
      <c r="C77" t="s">
        <v>13</v>
      </c>
      <c r="D77" s="11">
        <v>5.68</v>
      </c>
      <c r="E77" t="s">
        <v>14</v>
      </c>
      <c r="F77" s="11">
        <f>B77*D77</f>
        <v>20766.079999999998</v>
      </c>
      <c r="J77" s="20">
        <v>29</v>
      </c>
      <c r="K77" s="20"/>
      <c r="L77" s="25"/>
      <c r="M77" s="25"/>
    </row>
    <row r="78" spans="1:13" ht="12.75">
      <c r="A78" s="4" t="s">
        <v>31</v>
      </c>
      <c r="F78" s="32">
        <f>SUM(F77)</f>
        <v>20766.079999999998</v>
      </c>
      <c r="J78" s="20">
        <v>30</v>
      </c>
      <c r="K78" s="20"/>
      <c r="L78" s="25"/>
      <c r="M78" s="25"/>
    </row>
    <row r="79" spans="1:13" ht="12.75">
      <c r="A79" s="61" t="s">
        <v>79</v>
      </c>
      <c r="B79" s="57"/>
      <c r="C79" s="57"/>
      <c r="D79" s="60">
        <v>0</v>
      </c>
      <c r="E79" s="57"/>
      <c r="F79" s="62">
        <f>D79*E33</f>
        <v>0</v>
      </c>
      <c r="J79" s="20">
        <v>31</v>
      </c>
      <c r="K79" s="20"/>
      <c r="L79" s="25"/>
      <c r="M79" s="48"/>
    </row>
    <row r="80" spans="1:13" ht="12.75">
      <c r="A80" s="1" t="s">
        <v>32</v>
      </c>
      <c r="B80" s="1"/>
      <c r="F80" s="32">
        <f>F52+F56+F68+F74+F78+F79</f>
        <v>225137.6537106914</v>
      </c>
      <c r="J80" s="20">
        <v>32</v>
      </c>
      <c r="K80" s="20"/>
      <c r="L80" s="25"/>
      <c r="M80" s="25"/>
    </row>
    <row r="81" spans="1:13" ht="12.75">
      <c r="A81" s="1" t="s">
        <v>77</v>
      </c>
      <c r="B81" s="38"/>
      <c r="C81" s="38">
        <v>0.058</v>
      </c>
      <c r="D81" s="1"/>
      <c r="E81" s="1"/>
      <c r="F81" s="32">
        <f>F80*5.8%</f>
        <v>13057.9839152201</v>
      </c>
      <c r="I81" s="7"/>
      <c r="J81" s="20"/>
      <c r="K81" s="20"/>
      <c r="L81" s="31" t="s">
        <v>63</v>
      </c>
      <c r="M81" s="28">
        <f>SUM(M49:M80)</f>
        <v>68700.13</v>
      </c>
    </row>
    <row r="82" spans="1:9" ht="12.75">
      <c r="A82" s="1"/>
      <c r="B82" s="38" t="s">
        <v>128</v>
      </c>
      <c r="C82" s="38"/>
      <c r="D82" s="1"/>
      <c r="E82" s="54"/>
      <c r="F82" s="55">
        <f>8433.18+7915.2</f>
        <v>16348.380000000001</v>
      </c>
      <c r="I82" s="7"/>
    </row>
    <row r="83" spans="1:9" ht="12.75">
      <c r="A83" s="1"/>
      <c r="B83" s="38" t="s">
        <v>129</v>
      </c>
      <c r="C83" s="38"/>
      <c r="D83" s="1"/>
      <c r="E83" s="54"/>
      <c r="F83" s="55">
        <f>2*292.19</f>
        <v>584.38</v>
      </c>
      <c r="I83" s="7"/>
    </row>
    <row r="84" spans="1:9" ht="12.75">
      <c r="A84" s="1"/>
      <c r="B84" s="38" t="s">
        <v>130</v>
      </c>
      <c r="C84" s="38"/>
      <c r="D84" s="1"/>
      <c r="E84" s="54"/>
      <c r="F84" s="55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4">
        <f>F80+F81+F82+F83+F84</f>
        <v>255128.39762591152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43" t="s">
        <v>136</v>
      </c>
    </row>
    <row r="87" spans="1:6" ht="12.75">
      <c r="A87" s="13"/>
      <c r="B87" s="41">
        <v>45108</v>
      </c>
      <c r="C87" s="42">
        <v>-150578</v>
      </c>
      <c r="D87" s="45">
        <f>F44</f>
        <v>124501.22099999999</v>
      </c>
      <c r="E87" s="45">
        <f>F85</f>
        <v>255128.39762591152</v>
      </c>
      <c r="F87" s="46">
        <f>C87+D87-E87</f>
        <v>-281205.1766259115</v>
      </c>
    </row>
    <row r="89" spans="1:6" ht="13.5" thickBot="1">
      <c r="A89" t="s">
        <v>86</v>
      </c>
      <c r="C89" s="51" t="s">
        <v>135</v>
      </c>
      <c r="D89" s="8" t="s">
        <v>87</v>
      </c>
      <c r="E89" s="51">
        <v>45169</v>
      </c>
      <c r="F89" t="s">
        <v>88</v>
      </c>
    </row>
    <row r="90" spans="1:7" ht="13.5" thickBot="1">
      <c r="A90" t="s">
        <v>89</v>
      </c>
      <c r="F90" s="52">
        <f>E87</f>
        <v>255128.39762591152</v>
      </c>
      <c r="G90" t="s">
        <v>14</v>
      </c>
    </row>
    <row r="91" ht="12.75">
      <c r="A91" t="s">
        <v>90</v>
      </c>
    </row>
    <row r="92" ht="12.75">
      <c r="A92" t="s">
        <v>91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mergeCells count="1">
    <mergeCell ref="A43:D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2023-01-12T16:19:30Z</cp:lastPrinted>
  <dcterms:created xsi:type="dcterms:W3CDTF">2008-08-18T07:30:19Z</dcterms:created>
  <dcterms:modified xsi:type="dcterms:W3CDTF">2023-11-20T08:28:09Z</dcterms:modified>
  <cp:category/>
  <cp:version/>
  <cp:contentType/>
  <cp:contentStatus/>
</cp:coreProperties>
</file>