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<sst xmlns="http://schemas.openxmlformats.org/spreadsheetml/2006/main" count="168" uniqueCount="145">
  <si>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</si>
  <si>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</si>
  <si>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</si>
  <si>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</si>
  <si>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</si>
  <si>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</si>
  <si>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</si>
  <si>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</si>
  <si>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</si>
  <si>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</si>
  <si>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</si>
  <si>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</si>
  <si>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</si>
  <si>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</si>
  <si>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</si>
  <si>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</si>
  <si>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</si>
  <si>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</si>
  <si>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</si>
  <si>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</si>
  <si>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</si>
  <si>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</si>
  <si>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</si>
  <si>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</si>
  <si>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</si>
  <si>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</si>
  <si>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</si>
  <si>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</si>
  <si>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</si>
  <si>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</si>
  <si>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</si>
  <si>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</si>
  <si>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</si>
  <si>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</si>
  <si>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</si>
  <si>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</si>
  <si>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</si>
  <si>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</si>
  <si>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</si>
  <si>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</si>
  <si>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</si>
  <si>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</si>
  <si>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</si>
  <si>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</si>
  <si>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</si>
  <si>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</si>
  <si>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</si>
  <si>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</si>
  <si>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</si>
  <si>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</si>
  <si>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</si>
  <si>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</si>
  <si>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</si>
  <si>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</si>
  <si>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</si>
  <si>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</si>
  <si>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</si>
  <si>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</si>
  <si>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</si>
  <si>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</si>
  <si>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</si>
  <si>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</si>
  <si>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</si>
  <si>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</si>
  <si>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</si>
  <si>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</si>
  <si>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Учет затрат по текущему ремонту по ул. Забайкальская 11к2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</si>
  <si>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</si>
  <si>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</si>
  <si>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</si>
  <si>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</si>
  <si>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</si>
  <si>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</si>
  <si>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</si>
  <si>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</si>
  <si>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</si>
  <si>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</si>
  <si>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</si>
  <si>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</si>
  <si>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</si>
  <si>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</si>
  <si>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</si>
  <si>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</si>
  <si>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</si>
  <si>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</si>
  <si>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</si>
  <si>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</si>
  <si>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</si>
  <si>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</si>
  <si>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</si>
  <si>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</si>
  <si>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</si>
  <si>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</si>
  <si>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</si>
  <si>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</si>
  <si>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</si>
  <si>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</si>
  <si>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</si>
  <si>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</si>
  <si>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</si>
  <si>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</si>
  <si>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</si>
  <si>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</si>
  <si>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</si>
  <si>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</si>
  <si>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</si>
  <si>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</si>
  <si>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</si>
  <si>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</si>
  <si>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</si>
  <si>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</si>
  <si>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</si>
  <si>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</si>
  <si>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</si>
  <si>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</si>
  <si>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</si>
  <si>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</si>
  <si>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</si>
  <si>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</si>
  <si>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</si>
  <si>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</si>
  <si>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</si>
  <si>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</si>
  <si>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</si>
  <si>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</si>
  <si>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</si>
  <si>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</si>
  <si>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</si>
  <si>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</si>
  <si>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</si>
  <si>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(тех.обслуживание и ремонт)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</si>
  <si>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</si>
  <si>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</si>
  <si>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</si>
  <si>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</si>
  <si>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</si>
  <si>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ТТК, ЭР-Телеком, аренда пом.)</t>
  </si>
  <si>
    <t>смена светильника (1шт) п-д2</t>
  </si>
  <si>
    <t>светильник</t>
  </si>
  <si>
    <t xml:space="preserve">провод </t>
  </si>
  <si>
    <t xml:space="preserve">дюбель </t>
  </si>
  <si>
    <t>саморез</t>
  </si>
  <si>
    <t>1шт</t>
  </si>
  <si>
    <t>2шт</t>
  </si>
  <si>
    <t>1мп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</si>
</sst>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0">
      <selection activeCell="K43" sqref="K4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2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</v>
      </c>
      <c r="E1" s="58">
        <v>2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29</v>
      </c>
      <c r="K3" s="49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131</v>
      </c>
      <c r="G4" s="8" t="s">
        <v>132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87</v>
      </c>
      <c r="J5" s="15"/>
      <c r="K5" s="15"/>
      <c r="L5" s="21" t="s">
        <v>34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10:13" ht="12.75">
      <c r="J7" s="14">
        <v>2</v>
      </c>
      <c r="K7" s="14" t="s">
        <v>37</v>
      </c>
      <c r="L7" s="14"/>
      <c r="M7" s="44">
        <f aca="true" t="shared" si="0" ref="M7:M19">L7*524.58*1.302</f>
        <v>0</v>
      </c>
    </row>
    <row r="8" spans="1:13" ht="12.75">
      <c r="A8" t="s">
        <v>90</v>
      </c>
      <c r="J8" s="15"/>
      <c r="K8" s="15" t="s">
        <v>38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39</v>
      </c>
      <c r="L9" s="23">
        <v>0</v>
      </c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40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42</v>
      </c>
      <c r="L11" s="23">
        <v>7.39</v>
      </c>
      <c r="M11" s="44">
        <f t="shared" si="0"/>
        <v>5047.3933524</v>
      </c>
    </row>
    <row r="12" spans="5:13" ht="12.75">
      <c r="E12" t="s">
        <v>94</v>
      </c>
      <c r="J12" s="14">
        <v>4</v>
      </c>
      <c r="K12" s="17" t="s">
        <v>41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3.69</v>
      </c>
      <c r="M13" s="44">
        <f t="shared" si="0"/>
        <v>2520.2816604000004</v>
      </c>
    </row>
    <row r="14" spans="1:13" ht="12.75">
      <c r="A14" t="s">
        <v>96</v>
      </c>
      <c r="J14" s="20">
        <v>5</v>
      </c>
      <c r="K14" s="19" t="s">
        <v>43</v>
      </c>
      <c r="L14" s="25">
        <v>8</v>
      </c>
      <c r="M14" s="44">
        <f t="shared" si="0"/>
        <v>5464.025280000001</v>
      </c>
    </row>
    <row r="15" spans="5:13" ht="12.75">
      <c r="E15" t="s">
        <v>97</v>
      </c>
      <c r="J15" s="14">
        <v>6</v>
      </c>
      <c r="K15" s="17" t="s">
        <v>44</v>
      </c>
      <c r="L15" s="22"/>
      <c r="M15" s="44">
        <f t="shared" si="0"/>
        <v>0</v>
      </c>
    </row>
    <row r="16" spans="5:13" ht="12.75">
      <c r="E16" t="s">
        <v>98</v>
      </c>
      <c r="J16" s="15" t="s">
        <v>45</v>
      </c>
      <c r="K16" s="26" t="s">
        <v>46</v>
      </c>
      <c r="L16" s="21">
        <v>3.69</v>
      </c>
      <c r="M16" s="44">
        <f t="shared" si="0"/>
        <v>2520.2816604000004</v>
      </c>
    </row>
    <row r="17" spans="5:13" ht="12.75">
      <c r="E17" t="s">
        <v>99</v>
      </c>
      <c r="J17" s="15" t="s">
        <v>47</v>
      </c>
      <c r="K17" s="26" t="s">
        <v>81</v>
      </c>
      <c r="L17" s="21">
        <v>7.5</v>
      </c>
      <c r="M17" s="44">
        <f t="shared" si="0"/>
        <v>5122.523700000001</v>
      </c>
    </row>
    <row r="18" spans="1:13" ht="12.75">
      <c r="A18" t="s">
        <v>100</v>
      </c>
      <c r="J18" s="15" t="s">
        <v>49</v>
      </c>
      <c r="K18" s="26" t="s">
        <v>48</v>
      </c>
      <c r="L18" s="21">
        <v>1.35</v>
      </c>
      <c r="M18" s="44">
        <f t="shared" si="0"/>
        <v>922.0542660000002</v>
      </c>
    </row>
    <row r="19" spans="1:13" ht="12.75">
      <c r="A19" t="s">
        <v>101</v>
      </c>
      <c r="J19" s="16" t="s">
        <v>80</v>
      </c>
      <c r="K19" s="18" t="s">
        <v>50</v>
      </c>
      <c r="L19" s="23">
        <v>0.5</v>
      </c>
      <c r="M19" s="44">
        <f t="shared" si="0"/>
        <v>341.50158000000005</v>
      </c>
    </row>
    <row r="20" spans="1:13" ht="12.75">
      <c r="A20" t="s">
        <v>126</v>
      </c>
      <c r="J20" s="20"/>
      <c r="K20" s="27" t="s">
        <v>51</v>
      </c>
      <c r="L20" s="28">
        <f>SUM(L6:L19)</f>
        <v>32.120000000000005</v>
      </c>
      <c r="M20" s="33">
        <f>SUM(M6:M19)</f>
        <v>21938.0614992</v>
      </c>
    </row>
    <row r="21" spans="1:11" ht="12.75">
      <c r="A21" t="s">
        <v>102</v>
      </c>
      <c r="K21" s="1" t="s">
        <v>52</v>
      </c>
    </row>
    <row r="22" spans="1:13" ht="12.75">
      <c r="A22" t="s">
        <v>103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104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105</v>
      </c>
      <c r="J24" s="20">
        <v>1</v>
      </c>
      <c r="K24" s="20" t="s">
        <v>137</v>
      </c>
      <c r="L24" s="44">
        <v>0.891</v>
      </c>
      <c r="M24" s="32">
        <f>L24*524.58*1.302*1.15</f>
        <v>699.839187894</v>
      </c>
    </row>
    <row r="25" spans="1:13" ht="12.75">
      <c r="A25" t="s">
        <v>106</v>
      </c>
      <c r="J25" s="20">
        <v>2</v>
      </c>
      <c r="K25" s="20"/>
      <c r="L25" s="44"/>
      <c r="M25" s="32">
        <f aca="true" t="shared" si="1" ref="M25:M34">L25*524.58*1.302*1.15</f>
        <v>0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t="s">
        <v>108</v>
      </c>
      <c r="J27" s="20">
        <v>4</v>
      </c>
      <c r="K27" s="20"/>
      <c r="L27" s="25"/>
      <c r="M27" s="32">
        <f t="shared" si="1"/>
        <v>0</v>
      </c>
    </row>
    <row r="28" spans="1:13" ht="12.75">
      <c r="A28" s="46" t="s">
        <v>109</v>
      </c>
      <c r="B28" s="46"/>
      <c r="C28" s="46"/>
      <c r="D28" s="46"/>
      <c r="E28" s="46"/>
      <c r="F28" s="46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3338.5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1022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303.7</v>
      </c>
      <c r="F35" t="s">
        <v>59</v>
      </c>
      <c r="J35" s="20"/>
      <c r="K35" s="29" t="s">
        <v>51</v>
      </c>
      <c r="L35" s="28">
        <f>SUM(L24:L34)</f>
        <v>0.891</v>
      </c>
      <c r="M35" s="33">
        <f>SUM(M24:M34)</f>
        <v>699.839187894</v>
      </c>
    </row>
    <row r="36" ht="12.75">
      <c r="K36" s="1" t="s">
        <v>55</v>
      </c>
    </row>
    <row r="37" spans="2:13" ht="12.75">
      <c r="B37" s="1" t="s">
        <v>5</v>
      </c>
      <c r="C37" s="1"/>
      <c r="J37" s="22" t="s">
        <v>29</v>
      </c>
      <c r="K37" s="22"/>
      <c r="L37" s="22" t="s">
        <v>56</v>
      </c>
      <c r="M37" s="22" t="s">
        <v>35</v>
      </c>
    </row>
    <row r="38" spans="10:13" ht="12.75">
      <c r="J38" s="23" t="s">
        <v>30</v>
      </c>
      <c r="K38" s="23" t="s">
        <v>31</v>
      </c>
      <c r="L38" s="23"/>
      <c r="M38" s="23" t="s">
        <v>57</v>
      </c>
    </row>
    <row r="39" spans="1:13" ht="12.75">
      <c r="A39" s="2" t="s">
        <v>6</v>
      </c>
      <c r="F39" s="11">
        <v>107964.84</v>
      </c>
      <c r="J39" s="20">
        <v>1</v>
      </c>
      <c r="K39" s="20" t="s">
        <v>138</v>
      </c>
      <c r="L39" s="25" t="s">
        <v>142</v>
      </c>
      <c r="M39" s="44">
        <v>244.1</v>
      </c>
    </row>
    <row r="40" spans="1:13" ht="12.75">
      <c r="A40" t="s">
        <v>7</v>
      </c>
      <c r="F40" s="5">
        <v>96108.03</v>
      </c>
      <c r="J40" s="20">
        <v>2</v>
      </c>
      <c r="K40" s="20" t="s">
        <v>139</v>
      </c>
      <c r="L40" s="25" t="s">
        <v>144</v>
      </c>
      <c r="M40" s="25">
        <v>35.1</v>
      </c>
    </row>
    <row r="41" spans="2:13" ht="12.75">
      <c r="B41" t="s">
        <v>8</v>
      </c>
      <c r="F41" s="9">
        <f>F40/F39</f>
        <v>0.8901789693755856</v>
      </c>
      <c r="J41" s="20">
        <v>3</v>
      </c>
      <c r="K41" s="20" t="s">
        <v>140</v>
      </c>
      <c r="L41" s="25" t="s">
        <v>143</v>
      </c>
      <c r="M41" s="44">
        <f>2*1.74</f>
        <v>3.48</v>
      </c>
    </row>
    <row r="42" spans="1:13" ht="12.75">
      <c r="A42" t="s">
        <v>136</v>
      </c>
      <c r="F42" s="5">
        <f>400+400+400+(58.8*16.43)</f>
        <v>2166.084</v>
      </c>
      <c r="J42" s="20">
        <v>4</v>
      </c>
      <c r="K42" s="20" t="s">
        <v>141</v>
      </c>
      <c r="L42" s="25" t="s">
        <v>143</v>
      </c>
      <c r="M42" s="25">
        <f>2*0.69</f>
        <v>1.38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98274.114</v>
      </c>
      <c r="J43" s="20">
        <v>5</v>
      </c>
      <c r="K43" s="20"/>
      <c r="L43" s="25"/>
      <c r="M43" s="25"/>
    </row>
    <row r="44" spans="10:13" ht="12.75">
      <c r="J44" s="20">
        <v>6</v>
      </c>
      <c r="K44" s="20"/>
      <c r="L44" s="25"/>
      <c r="M44" s="25"/>
    </row>
    <row r="45" spans="2:13" ht="12.75">
      <c r="B45" s="1" t="s">
        <v>10</v>
      </c>
      <c r="C45" s="1"/>
      <c r="J45" s="20">
        <v>7</v>
      </c>
      <c r="K45" s="20"/>
      <c r="L45" s="25"/>
      <c r="M45" s="25"/>
    </row>
    <row r="46" spans="10:13" ht="12.75">
      <c r="J46" s="20">
        <v>8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9</v>
      </c>
      <c r="K47" s="20"/>
      <c r="L47" s="25"/>
      <c r="M47" s="25"/>
    </row>
    <row r="48" spans="1:13" ht="12.75">
      <c r="A48" t="s">
        <v>12</v>
      </c>
      <c r="F48" s="11">
        <f>(5077+5400)*1.302</f>
        <v>13641.054</v>
      </c>
      <c r="J48" s="20">
        <v>10</v>
      </c>
      <c r="K48" s="20"/>
      <c r="L48" s="25"/>
      <c r="M48" s="25"/>
    </row>
    <row r="49" spans="1:13" ht="12.75">
      <c r="A49" s="6" t="s">
        <v>15</v>
      </c>
      <c r="F49" s="11">
        <f>(3436+3650)*1.302</f>
        <v>9225.972</v>
      </c>
      <c r="J49" s="20">
        <v>11</v>
      </c>
      <c r="K49" s="20"/>
      <c r="L49" s="25"/>
      <c r="M49" s="25"/>
    </row>
    <row r="50" spans="1:13" ht="12.75">
      <c r="A50" s="54" t="s">
        <v>82</v>
      </c>
      <c r="B50" s="45"/>
      <c r="C50" s="45"/>
      <c r="D50" s="45"/>
      <c r="E50" s="55">
        <v>0</v>
      </c>
      <c r="F50" s="53">
        <f>E50*E32</f>
        <v>0</v>
      </c>
      <c r="J50" s="20">
        <v>12</v>
      </c>
      <c r="K50" s="20"/>
      <c r="L50" s="25"/>
      <c r="M50" s="25"/>
    </row>
    <row r="51" spans="1:13" ht="12.75">
      <c r="A51" s="4" t="s">
        <v>27</v>
      </c>
      <c r="F51" s="31">
        <f>F48+F49+F50</f>
        <v>22867.025999999998</v>
      </c>
      <c r="J51" s="20">
        <v>13</v>
      </c>
      <c r="K51" s="20"/>
      <c r="L51" s="25"/>
      <c r="M51" s="25"/>
    </row>
    <row r="52" spans="1:13" ht="12.75">
      <c r="A52" s="4" t="s">
        <v>16</v>
      </c>
      <c r="J52" s="20">
        <v>14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15</v>
      </c>
      <c r="K53" s="20"/>
      <c r="L53" s="25"/>
      <c r="M53" s="25"/>
    </row>
    <row r="54" spans="1:13" ht="12.75">
      <c r="A54" t="s">
        <v>78</v>
      </c>
      <c r="B54">
        <v>1022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16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17</v>
      </c>
      <c r="K55" s="20"/>
      <c r="L55" s="25"/>
      <c r="M55" s="25"/>
    </row>
    <row r="56" spans="1:13" ht="12.75">
      <c r="A56" s="4" t="s">
        <v>67</v>
      </c>
      <c r="B56" s="4"/>
      <c r="J56" s="20">
        <v>18</v>
      </c>
      <c r="K56" s="20"/>
      <c r="L56" s="25"/>
      <c r="M56" s="25"/>
    </row>
    <row r="57" spans="1:13" ht="12.75">
      <c r="A57" t="s">
        <v>18</v>
      </c>
      <c r="C57" s="45">
        <v>1885089</v>
      </c>
      <c r="D57">
        <v>222535.4</v>
      </c>
      <c r="E57">
        <v>3338.5</v>
      </c>
      <c r="F57" s="34">
        <f>C57/D57*E57</f>
        <v>28280.30788135281</v>
      </c>
      <c r="J57" s="20">
        <v>19</v>
      </c>
      <c r="K57" s="20"/>
      <c r="L57" s="25"/>
      <c r="M57" s="25"/>
    </row>
    <row r="58" spans="1:13" ht="12.75">
      <c r="A58" t="s">
        <v>19</v>
      </c>
      <c r="F58" s="34">
        <f>M20</f>
        <v>21938.0614992</v>
      </c>
      <c r="J58" s="20">
        <v>20</v>
      </c>
      <c r="K58" s="20"/>
      <c r="L58" s="25"/>
      <c r="M58" s="25"/>
    </row>
    <row r="59" spans="1:13" ht="12.75">
      <c r="A59" t="s">
        <v>20</v>
      </c>
      <c r="F59" s="11">
        <f>M35</f>
        <v>699.839187894</v>
      </c>
      <c r="J59" s="20">
        <v>21</v>
      </c>
      <c r="K59" s="20"/>
      <c r="L59" s="25"/>
      <c r="M59" s="25"/>
    </row>
    <row r="60" spans="1:13" ht="12.75">
      <c r="A60" t="s">
        <v>64</v>
      </c>
      <c r="F60" s="5">
        <f>0*600*1.202</f>
        <v>0</v>
      </c>
      <c r="J60" s="20"/>
      <c r="K60" s="20"/>
      <c r="L60" s="30" t="s">
        <v>58</v>
      </c>
      <c r="M60" s="33">
        <f>SUM(M39:M59)</f>
        <v>284.06</v>
      </c>
    </row>
    <row r="61" spans="1:6" ht="12.75">
      <c r="A61" t="s">
        <v>21</v>
      </c>
      <c r="F61" s="11">
        <f>M60</f>
        <v>284.06</v>
      </c>
    </row>
    <row r="62" spans="1:6" ht="12.75">
      <c r="A62" t="s">
        <v>22</v>
      </c>
      <c r="F62" s="5"/>
    </row>
    <row r="63" spans="1:6" ht="12.75">
      <c r="A63" t="s">
        <v>23</v>
      </c>
      <c r="F63" s="5"/>
    </row>
    <row r="64" spans="2:6" ht="12.75">
      <c r="B64">
        <v>3338.5</v>
      </c>
      <c r="C64" t="s">
        <v>13</v>
      </c>
      <c r="D64" s="11">
        <v>0.52</v>
      </c>
      <c r="E64" t="s">
        <v>14</v>
      </c>
      <c r="F64" s="11">
        <f>B64*D64</f>
        <v>1736.02</v>
      </c>
    </row>
    <row r="65" spans="1:6" ht="12.75">
      <c r="A65" s="45" t="s">
        <v>130</v>
      </c>
      <c r="B65" s="45"/>
      <c r="C65" s="45"/>
      <c r="D65" s="53"/>
      <c r="E65" s="45"/>
      <c r="F65" s="53">
        <v>0</v>
      </c>
    </row>
    <row r="66" spans="1:6" ht="12.75">
      <c r="A66" s="45" t="s">
        <v>83</v>
      </c>
      <c r="B66" s="45"/>
      <c r="C66" s="45"/>
      <c r="D66" s="53">
        <v>0</v>
      </c>
      <c r="E66" s="45"/>
      <c r="F66" s="53">
        <f>D66*E32</f>
        <v>0</v>
      </c>
    </row>
    <row r="67" spans="1:6" ht="12.75">
      <c r="A67" s="4" t="s">
        <v>68</v>
      </c>
      <c r="B67" s="10"/>
      <c r="C67" s="10"/>
      <c r="F67" s="31">
        <f>SUM(F57:F65)</f>
        <v>52938.28856844681</v>
      </c>
    </row>
    <row r="68" spans="1:6" ht="12.75">
      <c r="A68" s="4" t="s">
        <v>69</v>
      </c>
      <c r="F68" s="5"/>
    </row>
    <row r="69" spans="1:6" ht="12.75">
      <c r="A69" t="s">
        <v>24</v>
      </c>
      <c r="B69">
        <v>3338.5</v>
      </c>
      <c r="C69" t="s">
        <v>59</v>
      </c>
      <c r="D69" s="5">
        <v>0.49</v>
      </c>
      <c r="F69" s="11">
        <f>B69*D69</f>
        <v>1635.865</v>
      </c>
    </row>
    <row r="70" spans="1:6" ht="12.75">
      <c r="A70" t="s">
        <v>25</v>
      </c>
      <c r="F70" s="5"/>
    </row>
    <row r="71" spans="1:6" ht="12.75">
      <c r="A71" s="7" t="s">
        <v>65</v>
      </c>
      <c r="F71" s="5"/>
    </row>
    <row r="72" spans="2:6" ht="12.75">
      <c r="B72">
        <v>3338.5</v>
      </c>
      <c r="C72" t="s">
        <v>13</v>
      </c>
      <c r="D72" s="11">
        <v>2.67</v>
      </c>
      <c r="E72" t="s">
        <v>14</v>
      </c>
      <c r="F72" s="11">
        <f>B72*D72</f>
        <v>8913.795</v>
      </c>
    </row>
    <row r="73" spans="1:6" ht="12.75">
      <c r="A73" s="4" t="s">
        <v>70</v>
      </c>
      <c r="F73" s="31">
        <f>F69+F72</f>
        <v>10549.66</v>
      </c>
    </row>
    <row r="74" ht="12.75">
      <c r="A74" s="4" t="s">
        <v>71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3338.5</v>
      </c>
      <c r="C76" t="s">
        <v>13</v>
      </c>
      <c r="D76" s="11">
        <v>5.43</v>
      </c>
      <c r="E76" t="s">
        <v>14</v>
      </c>
      <c r="F76" s="11">
        <f>B76*D76</f>
        <v>18128.055</v>
      </c>
    </row>
    <row r="77" spans="1:6" ht="12.75">
      <c r="A77" s="4" t="s">
        <v>72</v>
      </c>
      <c r="F77" s="31">
        <f>SUM(F76)</f>
        <v>18128.055</v>
      </c>
    </row>
    <row r="78" spans="1:6" ht="12.75">
      <c r="A78" s="56" t="s">
        <v>77</v>
      </c>
      <c r="B78" s="45"/>
      <c r="C78" s="45"/>
      <c r="D78" s="55">
        <v>0</v>
      </c>
      <c r="E78" s="45"/>
      <c r="F78" s="57">
        <f>D78*E32</f>
        <v>0</v>
      </c>
    </row>
    <row r="79" spans="1:6" ht="12.75">
      <c r="A79" s="1" t="s">
        <v>26</v>
      </c>
      <c r="B79" s="1"/>
      <c r="F79" s="31">
        <f>F51+F55+F67+F73+F77+F78</f>
        <v>104483.0295684468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6060.015714969914</v>
      </c>
    </row>
    <row r="81" spans="1:6" ht="12.75">
      <c r="A81" s="1"/>
      <c r="B81" s="35" t="s">
        <v>127</v>
      </c>
      <c r="C81" s="35"/>
      <c r="D81" s="1"/>
      <c r="E81" s="50"/>
      <c r="F81" s="52">
        <f>0+16866.36</f>
        <v>16866.36</v>
      </c>
    </row>
    <row r="82" spans="1:6" ht="12.75">
      <c r="A82" s="1"/>
      <c r="B82" s="35" t="s">
        <v>128</v>
      </c>
      <c r="C82" s="35"/>
      <c r="D82" s="1"/>
      <c r="E82" s="50"/>
      <c r="F82" s="51">
        <f>268.84+274.58</f>
        <v>543.42</v>
      </c>
    </row>
    <row r="83" spans="1:6" ht="12.75">
      <c r="A83" s="1"/>
      <c r="B83" s="35" t="s">
        <v>129</v>
      </c>
      <c r="C83" s="35"/>
      <c r="D83" s="1"/>
      <c r="E83" s="50"/>
      <c r="F83" s="51">
        <f>1480.18+1609.14</f>
        <v>3089.32</v>
      </c>
    </row>
    <row r="84" spans="1:6" ht="15">
      <c r="A84" s="12" t="s">
        <v>28</v>
      </c>
      <c r="B84" s="12"/>
      <c r="C84" s="12"/>
      <c r="D84" s="12"/>
      <c r="E84" s="12"/>
      <c r="F84" s="41">
        <f>F79+F80+F81+F82+F83</f>
        <v>131042.14528341671</v>
      </c>
    </row>
    <row r="85" spans="2:9" ht="12.75">
      <c r="B85" s="36" t="s">
        <v>60</v>
      </c>
      <c r="C85" s="37" t="s">
        <v>61</v>
      </c>
      <c r="D85" s="22" t="s">
        <v>62</v>
      </c>
      <c r="E85" s="22" t="s">
        <v>63</v>
      </c>
      <c r="F85" s="40" t="s">
        <v>135</v>
      </c>
      <c r="I85" s="7"/>
    </row>
    <row r="86" spans="1:6" ht="12.75">
      <c r="A86" s="13"/>
      <c r="B86" s="38">
        <v>44927</v>
      </c>
      <c r="C86" s="39">
        <v>-156626</v>
      </c>
      <c r="D86" s="42">
        <f>F43</f>
        <v>98274.114</v>
      </c>
      <c r="E86" s="42">
        <f>F84</f>
        <v>131042.14528341671</v>
      </c>
      <c r="F86" s="43">
        <f>C86+D86-E86</f>
        <v>-189394.03128341673</v>
      </c>
    </row>
    <row r="88" spans="1:6" ht="13.5" thickBot="1">
      <c r="A88" t="s">
        <v>111</v>
      </c>
      <c r="C88" s="47" t="s">
        <v>134</v>
      </c>
      <c r="D88" s="8" t="s">
        <v>112</v>
      </c>
      <c r="E88" s="47">
        <v>44985</v>
      </c>
      <c r="F88" t="s">
        <v>113</v>
      </c>
    </row>
    <row r="89" spans="1:7" ht="13.5" thickBot="1">
      <c r="A89" t="s">
        <v>114</v>
      </c>
      <c r="F89" s="48">
        <f>E86</f>
        <v>131042.14528341671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2023-01-12T17:05:57Z</cp:lastPrinted>
  <dcterms:created xsi:type="dcterms:W3CDTF">2008-08-18T07:30:19Z</dcterms:created>
  <dcterms:modified xsi:type="dcterms:W3CDTF">2023-05-05T07:28:14Z</dcterms:modified>
  <cp:category/>
  <cp:version/>
  <cp:contentType/>
  <cp:contentStatus/>
</cp:coreProperties>
</file>