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<sst xmlns="http://schemas.openxmlformats.org/spreadsheetml/2006/main" count="163" uniqueCount="140">
  <si>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</si>
  <si>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</si>
  <si>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</si>
  <si>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</si>
  <si>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</si>
  <si>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</si>
  <si>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</si>
  <si>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</si>
  <si>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</si>
  <si>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</si>
  <si>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</si>
  <si>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</si>
  <si>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</si>
  <si>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</si>
  <si>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</si>
  <si>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</si>
  <si>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</si>
  <si>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</si>
  <si>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</si>
  <si>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</si>
  <si>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</si>
  <si>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</si>
  <si>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</si>
  <si>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</si>
  <si>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</si>
  <si>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</si>
  <si>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</si>
  <si>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</si>
  <si>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</si>
  <si>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</si>
  <si>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</si>
  <si>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</si>
  <si>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</si>
  <si>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</si>
  <si>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</si>
  <si>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</si>
  <si>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</si>
  <si>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</si>
  <si>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</si>
  <si>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</si>
  <si>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</si>
  <si>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</si>
  <si>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</si>
  <si>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</si>
  <si>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</si>
  <si>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</si>
  <si>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</si>
  <si>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</si>
  <si>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</si>
  <si>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</si>
  <si>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</si>
  <si>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</si>
  <si>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</si>
  <si>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</si>
  <si>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</si>
  <si>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</si>
  <si>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</si>
  <si>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</si>
  <si>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</si>
  <si>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</si>
  <si>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</si>
  <si>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</si>
  <si>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</si>
  <si>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</si>
  <si>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</si>
  <si>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</si>
  <si>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</si>
  <si>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</si>
  <si>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</si>
  <si>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</si>
  <si>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</si>
  <si>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</si>
  <si>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</si>
  <si>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</si>
  <si>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</si>
  <si>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</si>
  <si>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</si>
  <si>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</si>
  <si>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</si>
  <si>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</si>
  <si>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</si>
  <si>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</si>
  <si>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</si>
  <si>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</si>
  <si>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</si>
  <si>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</si>
  <si>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</si>
  <si>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</si>
  <si>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</si>
  <si>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</si>
  <si>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</si>
  <si>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</si>
  <si>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</si>
  <si>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</si>
  <si>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</si>
  <si>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</si>
  <si>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</si>
  <si>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</si>
  <si>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</si>
  <si>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</si>
  <si>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</si>
  <si>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</si>
  <si>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</si>
  <si>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</si>
  <si>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</si>
  <si>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</si>
  <si>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</si>
  <si>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</si>
  <si>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</si>
  <si>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</si>
  <si>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</si>
  <si>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</si>
  <si>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</si>
  <si>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</si>
  <si>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</si>
  <si>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</si>
  <si>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</si>
  <si>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</si>
  <si>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</si>
  <si>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</si>
  <si>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</si>
  <si>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</si>
  <si>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</si>
  <si>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</si>
  <si>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</si>
  <si>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</si>
  <si>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</si>
  <si>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</si>
  <si>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</si>
  <si>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</si>
  <si>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</si>
  <si>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2023 г.</t>
  </si>
  <si>
    <r>
      <t xml:space="preserve">1.2 Аренда </t>
    </r>
    <r>
      <rPr>
        <sz val="8"/>
        <rFont val="Arial Cyr"/>
        <family val="0"/>
      </rPr>
      <t>(Ростелеком,МТС, Видикон)</t>
    </r>
  </si>
  <si>
    <t>апреля</t>
  </si>
  <si>
    <t>за   март-апрель  2023 г.</t>
  </si>
  <si>
    <t>01.03.2023г.</t>
  </si>
  <si>
    <t>ост.на 01.05</t>
  </si>
  <si>
    <t xml:space="preserve">смена ламп (9шт) </t>
  </si>
  <si>
    <t>лампа</t>
  </si>
  <si>
    <t>9шт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</si>
</sst>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6">
      <selection activeCell="M40" sqref="M40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3</v>
      </c>
      <c r="E2" s="66">
        <v>4</v>
      </c>
      <c r="K2" s="5" t="s">
        <v>134</v>
      </c>
    </row>
    <row r="3" spans="1:13" ht="12.75">
      <c r="A3" t="s">
        <v>85</v>
      </c>
      <c r="J3" s="14" t="s">
        <v>34</v>
      </c>
      <c r="K3" s="55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49">
        <f>L6*524.58*1.302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49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9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9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9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4.98</v>
      </c>
      <c r="M11" s="49">
        <f t="shared" si="0"/>
        <v>3401.3557368000006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9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49">
        <f t="shared" si="0"/>
        <v>3415.0158</v>
      </c>
    </row>
    <row r="14" spans="1:13" ht="12.75">
      <c r="A14" t="s">
        <v>95</v>
      </c>
      <c r="J14" s="20">
        <v>5</v>
      </c>
      <c r="K14" s="19" t="s">
        <v>48</v>
      </c>
      <c r="L14" s="25">
        <v>11.93</v>
      </c>
      <c r="M14" s="49">
        <f t="shared" si="0"/>
        <v>8148.227698800001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9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9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15</v>
      </c>
      <c r="M17" s="49">
        <f t="shared" si="0"/>
        <v>10245.047400000001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49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49">
        <f t="shared" si="0"/>
        <v>341.50158000000005</v>
      </c>
    </row>
    <row r="20" spans="1:13" ht="12.75">
      <c r="A20" t="s">
        <v>101</v>
      </c>
      <c r="J20" s="20"/>
      <c r="K20" s="27" t="s">
        <v>56</v>
      </c>
      <c r="L20" s="28">
        <f>SUM(L6:L19)</f>
        <v>37.41</v>
      </c>
      <c r="M20" s="32">
        <f>SUM(M6:M19)</f>
        <v>25551.148215600002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137</v>
      </c>
      <c r="L24" s="49">
        <f>0.09*7.1</f>
        <v>0.6389999999999999</v>
      </c>
      <c r="M24" s="49">
        <f aca="true" t="shared" si="1" ref="M24:M34">L24*524.58*1.302</f>
        <v>436.43901924</v>
      </c>
    </row>
    <row r="25" spans="1:13" ht="12.75">
      <c r="A25" t="s">
        <v>105</v>
      </c>
      <c r="J25" s="20">
        <v>2</v>
      </c>
      <c r="K25" s="20"/>
      <c r="L25" s="54"/>
      <c r="M25" s="49">
        <f t="shared" si="1"/>
        <v>0</v>
      </c>
    </row>
    <row r="26" spans="1:13" ht="12.75">
      <c r="A26" t="s">
        <v>106</v>
      </c>
      <c r="J26" s="20">
        <v>3</v>
      </c>
      <c r="K26" s="20"/>
      <c r="L26" s="49"/>
      <c r="M26" s="49">
        <f t="shared" si="1"/>
        <v>0</v>
      </c>
    </row>
    <row r="27" spans="1:13" ht="12.75">
      <c r="A27" s="51" t="s">
        <v>107</v>
      </c>
      <c r="B27" s="51"/>
      <c r="C27" s="51"/>
      <c r="D27" s="51"/>
      <c r="E27" s="51"/>
      <c r="F27" s="51"/>
      <c r="G27" s="51"/>
      <c r="J27" s="20">
        <v>4</v>
      </c>
      <c r="K27" s="20"/>
      <c r="L27" s="49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7"/>
      <c r="L29" s="48"/>
      <c r="M29" s="49">
        <f t="shared" si="1"/>
        <v>0</v>
      </c>
    </row>
    <row r="30" spans="10:13" ht="12.75">
      <c r="J30" s="20">
        <v>7</v>
      </c>
      <c r="K30" s="20"/>
      <c r="L30" s="25"/>
      <c r="M30" s="49">
        <f t="shared" si="1"/>
        <v>0</v>
      </c>
    </row>
    <row r="31" spans="2:13" ht="12.75">
      <c r="B31" t="s">
        <v>0</v>
      </c>
      <c r="J31" s="20">
        <v>8</v>
      </c>
      <c r="K31" s="47"/>
      <c r="L31" s="48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0.6389999999999999</v>
      </c>
      <c r="M35" s="32">
        <f>SUM(M24:M34)</f>
        <v>436.43901924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20" t="s">
        <v>138</v>
      </c>
      <c r="L39" s="25" t="s">
        <v>139</v>
      </c>
      <c r="M39" s="49">
        <f>9*18.3</f>
        <v>164.70000000000002</v>
      </c>
    </row>
    <row r="40" spans="1:13" ht="12.75">
      <c r="A40" s="2" t="s">
        <v>6</v>
      </c>
      <c r="F40" s="11">
        <f>150099.18-10791.74</f>
        <v>139307.44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139133.45</v>
      </c>
      <c r="J41" s="20">
        <v>3</v>
      </c>
      <c r="K41" s="20"/>
      <c r="L41" s="25"/>
      <c r="M41" s="49"/>
    </row>
    <row r="42" spans="2:13" ht="12.75">
      <c r="B42" t="s">
        <v>8</v>
      </c>
      <c r="F42" s="9">
        <f>F41/F40</f>
        <v>0.9987510358384305</v>
      </c>
      <c r="J42" s="20">
        <v>4</v>
      </c>
      <c r="K42" s="20"/>
      <c r="L42" s="25"/>
      <c r="M42" s="25"/>
    </row>
    <row r="43" spans="1:13" ht="12.75">
      <c r="A43" t="s">
        <v>132</v>
      </c>
      <c r="F43" s="5">
        <f>400+300+114.13</f>
        <v>814.13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139947.58000000002</v>
      </c>
      <c r="J44" s="20">
        <v>6</v>
      </c>
      <c r="K44" s="20"/>
      <c r="L44" s="25"/>
      <c r="M44" s="25"/>
    </row>
    <row r="45" spans="6:13" ht="12.75">
      <c r="F45" s="46"/>
      <c r="J45" s="20">
        <v>7</v>
      </c>
      <c r="K45" s="47"/>
      <c r="L45" s="48"/>
      <c r="M45" s="48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+(8200+9200)*1.302</f>
        <v>22654.8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(6000+5200)*1.302</f>
        <v>14582.4</v>
      </c>
      <c r="J50" s="20">
        <v>12</v>
      </c>
      <c r="K50" s="20"/>
      <c r="L50" s="25"/>
      <c r="M50" s="25"/>
    </row>
    <row r="51" spans="1:13" ht="12.75">
      <c r="A51" s="59" t="s">
        <v>82</v>
      </c>
      <c r="B51" s="50"/>
      <c r="C51" s="50"/>
      <c r="D51" s="50"/>
      <c r="E51" s="60">
        <v>0</v>
      </c>
      <c r="F51" s="6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37237.2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>
        <v>15</v>
      </c>
      <c r="K53" s="20"/>
      <c r="L53" s="25"/>
      <c r="M53" s="25"/>
    </row>
    <row r="54" spans="1:13" ht="12.75">
      <c r="A54" s="50" t="s">
        <v>73</v>
      </c>
      <c r="B54" s="50"/>
      <c r="C54" s="64"/>
      <c r="D54" s="65">
        <v>0</v>
      </c>
      <c r="E54" s="64" t="s">
        <v>14</v>
      </c>
      <c r="F54" s="61">
        <v>0</v>
      </c>
      <c r="J54" s="20">
        <v>16</v>
      </c>
      <c r="K54" s="20"/>
      <c r="L54" s="25"/>
      <c r="M54" s="25"/>
    </row>
    <row r="55" spans="1:13" ht="12.75">
      <c r="A55" t="s">
        <v>77</v>
      </c>
      <c r="B55">
        <v>1246</v>
      </c>
      <c r="C55" t="s">
        <v>13</v>
      </c>
      <c r="D55" s="5">
        <v>0.6</v>
      </c>
      <c r="E55" t="s">
        <v>14</v>
      </c>
      <c r="F55" s="11">
        <f>B55*D55</f>
        <v>747.6</v>
      </c>
      <c r="J55" s="20">
        <v>17</v>
      </c>
      <c r="K55" s="20"/>
      <c r="L55" s="25"/>
      <c r="M55" s="25"/>
    </row>
    <row r="56" spans="1:13" ht="12.75">
      <c r="A56" s="4" t="s">
        <v>16</v>
      </c>
      <c r="B56" s="10"/>
      <c r="C56" s="10"/>
      <c r="F56" s="31">
        <f>SUM(F54:F55)</f>
        <v>747.6</v>
      </c>
      <c r="J56" s="20">
        <v>18</v>
      </c>
      <c r="K56" s="20"/>
      <c r="L56" s="25"/>
      <c r="M56" s="25"/>
    </row>
    <row r="57" spans="1:13" ht="12.75">
      <c r="A57" s="4" t="s">
        <v>17</v>
      </c>
      <c r="B57" s="4"/>
      <c r="J57" s="20">
        <v>19</v>
      </c>
      <c r="K57" s="20"/>
      <c r="L57" s="25"/>
      <c r="M57" s="25"/>
    </row>
    <row r="58" spans="1:13" ht="12.75">
      <c r="A58" t="s">
        <v>18</v>
      </c>
      <c r="C58" s="50">
        <v>1960902</v>
      </c>
      <c r="D58">
        <v>222433.7</v>
      </c>
      <c r="E58">
        <v>4476.6</v>
      </c>
      <c r="F58" s="33">
        <f>C58/D58*E58</f>
        <v>39464.22638835752</v>
      </c>
      <c r="J58" s="20">
        <v>20</v>
      </c>
      <c r="K58" s="20"/>
      <c r="L58" s="25"/>
      <c r="M58" s="25"/>
    </row>
    <row r="59" spans="1:13" ht="12.75">
      <c r="A59" t="s">
        <v>19</v>
      </c>
      <c r="F59" s="33">
        <f>M20</f>
        <v>25551.148215600002</v>
      </c>
      <c r="J59" s="20">
        <v>21</v>
      </c>
      <c r="K59" s="20"/>
      <c r="L59" s="25"/>
      <c r="M59" s="25"/>
    </row>
    <row r="60" spans="1:13" ht="12.75">
      <c r="A60" t="s">
        <v>20</v>
      </c>
      <c r="F60" s="11">
        <f>M35</f>
        <v>436.43901924</v>
      </c>
      <c r="J60" s="20">
        <v>22</v>
      </c>
      <c r="K60" s="20"/>
      <c r="L60" s="25"/>
      <c r="M60" s="25"/>
    </row>
    <row r="61" spans="1:13" ht="12.75">
      <c r="A61" t="s">
        <v>70</v>
      </c>
      <c r="F61" s="5">
        <f>0*600*1.302</f>
        <v>0</v>
      </c>
      <c r="J61" s="20"/>
      <c r="K61" s="20"/>
      <c r="L61" s="30" t="s">
        <v>63</v>
      </c>
      <c r="M61" s="32">
        <f>SUM(M39:M60)</f>
        <v>164.70000000000002</v>
      </c>
    </row>
    <row r="62" spans="1:6" ht="12.75">
      <c r="A62" t="s">
        <v>21</v>
      </c>
      <c r="F62" s="11">
        <f>M61</f>
        <v>164.70000000000002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1:6" ht="12.75">
      <c r="A65" s="50" t="s">
        <v>130</v>
      </c>
      <c r="B65" s="50"/>
      <c r="C65" s="50"/>
      <c r="D65" s="50"/>
      <c r="E65" s="50"/>
      <c r="F65" s="60">
        <v>0</v>
      </c>
    </row>
    <row r="66" spans="2:6" ht="12.75">
      <c r="B66">
        <v>4476.6</v>
      </c>
      <c r="C66" t="s">
        <v>13</v>
      </c>
      <c r="D66" s="11">
        <v>0.8</v>
      </c>
      <c r="E66" t="s">
        <v>14</v>
      </c>
      <c r="F66" s="11">
        <f>B66*D66</f>
        <v>3581.2800000000007</v>
      </c>
    </row>
    <row r="67" spans="1:6" ht="12.75">
      <c r="A67" s="43"/>
      <c r="B67" s="43"/>
      <c r="C67" s="43"/>
      <c r="D67" s="44"/>
      <c r="E67" s="43"/>
      <c r="F67" s="44">
        <v>0</v>
      </c>
    </row>
    <row r="68" spans="1:6" ht="12.75">
      <c r="A68" s="50" t="s">
        <v>83</v>
      </c>
      <c r="B68" s="50"/>
      <c r="C68" s="50"/>
      <c r="D68" s="61">
        <v>0</v>
      </c>
      <c r="E68" s="50"/>
      <c r="F68" s="61">
        <f>D68*E33</f>
        <v>0</v>
      </c>
    </row>
    <row r="69" spans="1:6" ht="12.75">
      <c r="A69" s="4" t="s">
        <v>24</v>
      </c>
      <c r="B69" s="10"/>
      <c r="C69" s="10"/>
      <c r="F69" s="45">
        <f>SUM(F58:F68)</f>
        <v>69197.79362319752</v>
      </c>
    </row>
    <row r="70" spans="1:6" ht="12.75">
      <c r="A70" s="4" t="s">
        <v>25</v>
      </c>
      <c r="F70" s="5"/>
    </row>
    <row r="71" spans="1:6" ht="12.75">
      <c r="A71" t="s">
        <v>26</v>
      </c>
      <c r="B71">
        <v>4476.6</v>
      </c>
      <c r="C71" t="s">
        <v>65</v>
      </c>
      <c r="D71" s="5">
        <v>0.49</v>
      </c>
      <c r="E71" t="s">
        <v>14</v>
      </c>
      <c r="F71" s="11">
        <f>B71*D71</f>
        <v>2193.534</v>
      </c>
    </row>
    <row r="72" spans="1:6" ht="12.75">
      <c r="A72" t="s">
        <v>27</v>
      </c>
      <c r="F72" s="5"/>
    </row>
    <row r="73" spans="1:6" ht="12.75">
      <c r="A73" s="7" t="s">
        <v>71</v>
      </c>
      <c r="F73" s="5"/>
    </row>
    <row r="74" spans="2:6" ht="12.75">
      <c r="B74">
        <v>4476.6</v>
      </c>
      <c r="C74" t="s">
        <v>13</v>
      </c>
      <c r="D74" s="11">
        <v>2.98</v>
      </c>
      <c r="E74" t="s">
        <v>14</v>
      </c>
      <c r="F74" s="11">
        <f>B74*D74</f>
        <v>13340.268000000002</v>
      </c>
    </row>
    <row r="75" spans="1:6" ht="12.75">
      <c r="A75" s="4" t="s">
        <v>28</v>
      </c>
      <c r="F75" s="31">
        <f>F71+F74</f>
        <v>15533.802000000001</v>
      </c>
    </row>
    <row r="76" ht="12.75">
      <c r="A76" s="4" t="s">
        <v>29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4476.6</v>
      </c>
      <c r="C78" t="s">
        <v>13</v>
      </c>
      <c r="D78" s="11">
        <v>5.82</v>
      </c>
      <c r="E78" t="s">
        <v>14</v>
      </c>
      <c r="F78" s="11">
        <f>B78*D78</f>
        <v>26053.812</v>
      </c>
    </row>
    <row r="79" spans="1:6" ht="12.75">
      <c r="A79" s="4" t="s">
        <v>30</v>
      </c>
      <c r="F79" s="31">
        <f>SUM(F78)</f>
        <v>26053.812</v>
      </c>
    </row>
    <row r="80" spans="1:6" ht="12.75">
      <c r="A80" s="62" t="s">
        <v>76</v>
      </c>
      <c r="B80" s="50"/>
      <c r="C80" s="50"/>
      <c r="D80" s="60">
        <v>0</v>
      </c>
      <c r="E80" s="50"/>
      <c r="F80" s="63">
        <f>D80*E33</f>
        <v>0</v>
      </c>
    </row>
    <row r="81" spans="1:6" ht="12.75">
      <c r="A81" s="1" t="s">
        <v>31</v>
      </c>
      <c r="B81" s="1"/>
      <c r="F81" s="31">
        <f>F52+F56+F69+F75+F79+F80</f>
        <v>148770.20762319752</v>
      </c>
    </row>
    <row r="82" spans="1:9" ht="12.75">
      <c r="A82" s="1" t="s">
        <v>74</v>
      </c>
      <c r="B82" s="34"/>
      <c r="C82" s="34">
        <v>0.058</v>
      </c>
      <c r="D82" s="1"/>
      <c r="E82" s="1"/>
      <c r="F82" s="31">
        <f>F81*5.8%</f>
        <v>8628.672042145456</v>
      </c>
      <c r="I82" s="7"/>
    </row>
    <row r="83" spans="1:9" ht="12.75">
      <c r="A83" s="1"/>
      <c r="B83" s="34" t="s">
        <v>127</v>
      </c>
      <c r="C83" s="34"/>
      <c r="D83" s="1"/>
      <c r="E83" s="56"/>
      <c r="F83" s="57">
        <f>0+0</f>
        <v>0</v>
      </c>
      <c r="I83" s="7"/>
    </row>
    <row r="84" spans="1:9" ht="12.75">
      <c r="A84" s="1"/>
      <c r="B84" s="34" t="s">
        <v>128</v>
      </c>
      <c r="C84" s="34"/>
      <c r="D84" s="1"/>
      <c r="E84" s="56"/>
      <c r="F84" s="58">
        <v>0</v>
      </c>
      <c r="I84" s="7"/>
    </row>
    <row r="85" spans="1:9" ht="12.75">
      <c r="A85" s="1"/>
      <c r="B85" s="34" t="s">
        <v>129</v>
      </c>
      <c r="C85" s="34"/>
      <c r="D85" s="1"/>
      <c r="E85" s="56"/>
      <c r="F85" s="57">
        <v>0</v>
      </c>
      <c r="I85" s="7"/>
    </row>
    <row r="86" spans="1:6" ht="15">
      <c r="A86" s="12" t="s">
        <v>33</v>
      </c>
      <c r="B86" s="12"/>
      <c r="C86" s="12"/>
      <c r="D86" s="12"/>
      <c r="E86" s="12"/>
      <c r="F86" s="40">
        <f>F81+F82+F83+F84+F85</f>
        <v>157398.87966534297</v>
      </c>
    </row>
    <row r="87" spans="2:6" ht="12.75">
      <c r="B87" s="35" t="s">
        <v>66</v>
      </c>
      <c r="C87" s="36" t="s">
        <v>67</v>
      </c>
      <c r="D87" s="22" t="s">
        <v>68</v>
      </c>
      <c r="E87" s="22" t="s">
        <v>69</v>
      </c>
      <c r="F87" s="39" t="s">
        <v>136</v>
      </c>
    </row>
    <row r="88" spans="1:6" ht="12.75">
      <c r="A88" s="13"/>
      <c r="B88" s="37">
        <v>44986</v>
      </c>
      <c r="C88" s="38">
        <v>111065</v>
      </c>
      <c r="D88" s="41">
        <f>F44</f>
        <v>139947.58000000002</v>
      </c>
      <c r="E88" s="41">
        <f>F86</f>
        <v>157398.87966534297</v>
      </c>
      <c r="F88" s="42">
        <f>C88+D88-E88</f>
        <v>93613.70033465704</v>
      </c>
    </row>
    <row r="90" spans="1:6" ht="13.5" thickBot="1">
      <c r="A90" t="s">
        <v>111</v>
      </c>
      <c r="C90" s="52" t="s">
        <v>135</v>
      </c>
      <c r="D90" s="8" t="s">
        <v>112</v>
      </c>
      <c r="E90" s="52">
        <v>45015</v>
      </c>
      <c r="F90" t="s">
        <v>113</v>
      </c>
    </row>
    <row r="91" spans="1:7" ht="13.5" thickBot="1">
      <c r="A91" t="s">
        <v>114</v>
      </c>
      <c r="F91" s="53">
        <f>E88</f>
        <v>157398.87966534297</v>
      </c>
      <c r="G91" t="s">
        <v>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ht="12.75">
      <c r="A108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2023-01-12T17:02:37Z</cp:lastPrinted>
  <dcterms:created xsi:type="dcterms:W3CDTF">2008-08-18T07:30:19Z</dcterms:created>
  <dcterms:modified xsi:type="dcterms:W3CDTF">2023-06-16T07:28:45Z</dcterms:modified>
  <cp:category/>
  <cp:version/>
  <cp:contentType/>
  <cp:contentStatus/>
</cp:coreProperties>
</file>