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<sst xmlns="http://schemas.openxmlformats.org/spreadsheetml/2006/main" count="172" uniqueCount="149">
  <si>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</si>
  <si>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</si>
  <si>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</si>
  <si>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</si>
  <si>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</si>
  <si>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</si>
  <si>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</si>
  <si>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</si>
  <si>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</si>
  <si>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</si>
  <si>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</si>
  <si>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</si>
  <si>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</si>
  <si>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</si>
  <si>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</si>
  <si>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</si>
  <si>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</si>
  <si>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</si>
  <si>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</si>
  <si>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</si>
  <si>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</si>
  <si>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</si>
  <si>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</si>
  <si>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</si>
  <si>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</si>
  <si>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</si>
  <si>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</si>
  <si>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</si>
  <si>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</si>
  <si>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</si>
  <si>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</si>
  <si>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</si>
  <si>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</si>
  <si>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</si>
  <si>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</si>
  <si>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</si>
  <si>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</si>
  <si>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</si>
  <si>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</si>
  <si>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</si>
  <si>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</si>
  <si>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</si>
  <si>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</si>
  <si>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</si>
  <si>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</si>
  <si>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</si>
  <si>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</si>
  <si>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</si>
  <si>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</si>
  <si>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</si>
  <si>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</si>
  <si>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</si>
  <si>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</si>
  <si>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</si>
  <si>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</si>
  <si>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</si>
  <si>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</si>
  <si>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</si>
  <si>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</si>
  <si>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</si>
  <si>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</si>
  <si>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</si>
  <si>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</si>
  <si>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</si>
  <si>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</si>
  <si>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</si>
  <si>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</si>
  <si>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</si>
  <si>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</si>
  <si>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</si>
  <si>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</si>
  <si>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</si>
  <si>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</si>
  <si>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</si>
  <si>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</si>
  <si>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</si>
  <si>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</si>
  <si>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</si>
  <si>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</si>
  <si>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t>2) Дератизация</t>
  </si>
  <si>
    <t>г</t>
  </si>
  <si>
    <t>электрощитовые</t>
  </si>
  <si>
    <t>и канализации в техподполье мног.  жилых зданий</t>
  </si>
  <si>
    <t>Материалы,спецодежда и инвентарь</t>
  </si>
  <si>
    <t>3.  Материалы, 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</si>
  <si>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</si>
  <si>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</si>
  <si>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адресу: </t>
  </si>
  <si>
    <t xml:space="preserve">       Собственники помещений в многоквартирном доме, расположенном по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</si>
  <si>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</si>
  <si>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</si>
  <si>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</si>
  <si>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</si>
  <si>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</si>
  <si>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</si>
  <si>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многоквартирном доме, действующего на основании ______________________</t>
  </si>
  <si>
    <t>собственников помещений, либо</t>
  </si>
  <si>
    <t>доверенность, дата, номер)</t>
  </si>
  <si>
    <t>(указывается решение общего собрания</t>
  </si>
  <si>
    <t>с одной стороны, и</t>
  </si>
  <si>
    <t>ООО УО "Комбайнбыт-Сервис именуемый в дальнейшем "Исполнитель" в лице</t>
  </si>
  <si>
    <t xml:space="preserve">   являющегося собственником квартиры _____________, находящейся в данном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</si>
  <si>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</si>
  <si>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</si>
  <si>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</si>
  <si>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</si>
  <si>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</si>
  <si>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</si>
  <si>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</si>
  <si>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</si>
  <si>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</si>
  <si>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</si>
  <si>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</si>
  <si>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</si>
  <si>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</si>
  <si>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</si>
  <si>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</si>
  <si>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</si>
  <si>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с надлежащим качеством.</t>
  </si>
  <si>
    <t xml:space="preserve">         выполнено работ (оказано услуг) на общую сумму :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</si>
  <si>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</si>
  <si>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</si>
  <si>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</si>
  <si>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</si>
  <si>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</si>
  <si>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Акт № _________1_____________</t>
  </si>
  <si>
    <t>директора: Падуна Э.В. Действующего на основании _Устава__________________</t>
  </si>
  <si>
    <t>2023 г.</t>
  </si>
  <si>
    <t>1.2 Аренда ( МТС, Ростелеком)</t>
  </si>
  <si>
    <t>расходы на одн по эл.эн.</t>
  </si>
  <si>
    <t>расходы на одн по хвс</t>
  </si>
  <si>
    <t>расходы на одн по гвс</t>
  </si>
  <si>
    <t>апреля</t>
  </si>
  <si>
    <t>за   март-апрель  2023 г.</t>
  </si>
  <si>
    <t>ост.на 01.05</t>
  </si>
  <si>
    <t>01.03.2023г.</t>
  </si>
  <si>
    <t>смена замка (1шт) п-д 1</t>
  </si>
  <si>
    <t>замок</t>
  </si>
  <si>
    <t>1шт</t>
  </si>
  <si>
    <t>ремонт подъезда №1</t>
  </si>
  <si>
    <t>материал для ремонта подъезда №1</t>
  </si>
  <si>
    <t>смена ламп (2шт) п-д1</t>
  </si>
  <si>
    <t>лампа</t>
  </si>
  <si>
    <t>2шт</t>
  </si>
  <si>
    <t>смена светильника (5шт) п-д4</t>
  </si>
  <si>
    <t>светильник</t>
  </si>
  <si>
    <t>5шт</t>
  </si>
  <si>
    <t>провод</t>
  </si>
  <si>
    <t>7мп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</si>
</sst>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right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22">
      <selection activeCell="M45" sqref="M45"/>
    </sheetView>
  </sheetViews>
  <sheetFormatPr defaultColWidth="9.00390625" defaultRowHeight="12.75"/>
  <cols>
    <col min="1" max="1" width="15.625" style="0" customWidth="1"/>
    <col min="3" max="3" width="11.00390625" style="0" bestFit="1" customWidth="1"/>
    <col min="4" max="4" width="11.125" style="0" customWidth="1"/>
    <col min="5" max="5" width="11.00390625" style="0" bestFit="1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4.25">
      <c r="C2" s="51" t="s">
        <v>125</v>
      </c>
      <c r="D2" s="64">
        <v>3</v>
      </c>
      <c r="E2" s="65">
        <v>4</v>
      </c>
      <c r="K2" s="5" t="s">
        <v>133</v>
      </c>
    </row>
    <row r="3" spans="1:13" ht="12.75">
      <c r="A3" t="s">
        <v>85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1:13" ht="12.75">
      <c r="A4" t="s">
        <v>86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30</v>
      </c>
      <c r="F5" s="8" t="s">
        <v>132</v>
      </c>
      <c r="G5" s="1" t="s">
        <v>127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3.41</v>
      </c>
      <c r="M6" s="42">
        <f>L6*524.58*1.302</f>
        <v>2329.0407756000004</v>
      </c>
    </row>
    <row r="7" spans="2:13" ht="15.75">
      <c r="B7" t="s">
        <v>87</v>
      </c>
      <c r="C7" s="50" t="s">
        <v>89</v>
      </c>
      <c r="D7" s="50"/>
      <c r="J7" s="14">
        <v>2</v>
      </c>
      <c r="K7" s="14" t="s">
        <v>43</v>
      </c>
      <c r="L7" s="14"/>
      <c r="M7" s="42">
        <f>L7*524.58*1.302</f>
        <v>0</v>
      </c>
    </row>
    <row r="8" spans="3:13" ht="15.75">
      <c r="C8" s="50"/>
      <c r="D8" s="50"/>
      <c r="J8" s="15"/>
      <c r="K8" s="15" t="s">
        <v>44</v>
      </c>
      <c r="L8" s="21"/>
      <c r="M8" s="42">
        <f aca="true" t="shared" si="0" ref="M8:M19">L8*524.58*1.302</f>
        <v>0</v>
      </c>
    </row>
    <row r="9" spans="1:13" ht="12.75">
      <c r="A9" t="s">
        <v>90</v>
      </c>
      <c r="H9" s="7"/>
      <c r="J9" s="16"/>
      <c r="K9" s="16" t="s">
        <v>45</v>
      </c>
      <c r="L9" s="23"/>
      <c r="M9" s="42">
        <f t="shared" si="0"/>
        <v>0</v>
      </c>
    </row>
    <row r="10" spans="5:13" ht="12.75">
      <c r="E10" s="7" t="s">
        <v>91</v>
      </c>
      <c r="F10" s="7"/>
      <c r="G10" s="7"/>
      <c r="H10" s="7"/>
      <c r="J10" s="15">
        <v>3</v>
      </c>
      <c r="K10" s="24" t="s">
        <v>46</v>
      </c>
      <c r="L10" s="21"/>
      <c r="M10" s="42">
        <f t="shared" si="0"/>
        <v>0</v>
      </c>
    </row>
    <row r="11" spans="5:13" ht="12.75">
      <c r="E11" s="7" t="s">
        <v>92</v>
      </c>
      <c r="F11" s="7"/>
      <c r="G11" s="7"/>
      <c r="H11" s="7"/>
      <c r="J11" s="16"/>
      <c r="K11" s="18" t="s">
        <v>48</v>
      </c>
      <c r="L11" s="23">
        <v>5.03</v>
      </c>
      <c r="M11" s="42">
        <f t="shared" si="0"/>
        <v>3435.505894800001</v>
      </c>
    </row>
    <row r="12" spans="5:13" ht="12.75">
      <c r="E12" s="7" t="s">
        <v>93</v>
      </c>
      <c r="F12" s="7"/>
      <c r="G12" s="7"/>
      <c r="H12" s="7"/>
      <c r="J12" s="14">
        <v>4</v>
      </c>
      <c r="K12" s="17" t="s">
        <v>47</v>
      </c>
      <c r="L12" s="22"/>
      <c r="M12" s="42">
        <f t="shared" si="0"/>
        <v>0</v>
      </c>
    </row>
    <row r="13" spans="5:13" ht="12.75">
      <c r="E13" s="7" t="s">
        <v>94</v>
      </c>
      <c r="F13" s="7"/>
      <c r="G13" s="7"/>
      <c r="J13" s="16"/>
      <c r="K13" s="18" t="s">
        <v>82</v>
      </c>
      <c r="L13" s="48">
        <v>0.94</v>
      </c>
      <c r="M13" s="42">
        <f t="shared" si="0"/>
        <v>642.0229704000001</v>
      </c>
    </row>
    <row r="14" spans="1:13" ht="12.75">
      <c r="A14" t="s">
        <v>101</v>
      </c>
      <c r="J14" s="20">
        <v>5</v>
      </c>
      <c r="K14" s="19" t="s">
        <v>49</v>
      </c>
      <c r="L14" s="22">
        <v>0</v>
      </c>
      <c r="M14" s="42">
        <f t="shared" si="0"/>
        <v>0</v>
      </c>
    </row>
    <row r="15" spans="1:13" ht="12.75">
      <c r="A15" t="s">
        <v>95</v>
      </c>
      <c r="J15" s="20">
        <v>6</v>
      </c>
      <c r="K15" s="17" t="s">
        <v>50</v>
      </c>
      <c r="L15" s="22"/>
      <c r="M15" s="42">
        <f t="shared" si="0"/>
        <v>0</v>
      </c>
    </row>
    <row r="16" spans="5:13" ht="12.75">
      <c r="E16" s="7" t="s">
        <v>98</v>
      </c>
      <c r="J16" s="20" t="s">
        <v>51</v>
      </c>
      <c r="K16" s="26" t="s">
        <v>52</v>
      </c>
      <c r="L16" s="21">
        <v>0</v>
      </c>
      <c r="M16" s="42">
        <f t="shared" si="0"/>
        <v>0</v>
      </c>
    </row>
    <row r="17" spans="5:13" ht="12.75">
      <c r="E17" s="7" t="s">
        <v>96</v>
      </c>
      <c r="J17" s="20" t="s">
        <v>53</v>
      </c>
      <c r="K17" s="26" t="s">
        <v>54</v>
      </c>
      <c r="L17" s="21">
        <v>1.44</v>
      </c>
      <c r="M17" s="42">
        <f t="shared" si="0"/>
        <v>983.5245504000001</v>
      </c>
    </row>
    <row r="18" spans="5:13" ht="12.75">
      <c r="E18" s="7" t="s">
        <v>97</v>
      </c>
      <c r="J18" s="20" t="s">
        <v>55</v>
      </c>
      <c r="K18" s="45" t="s">
        <v>56</v>
      </c>
      <c r="L18" s="21">
        <v>0.5</v>
      </c>
      <c r="M18" s="42">
        <f t="shared" si="0"/>
        <v>341.50158000000005</v>
      </c>
    </row>
    <row r="19" spans="1:13" ht="12.75">
      <c r="A19" t="s">
        <v>99</v>
      </c>
      <c r="J19" s="20" t="s">
        <v>80</v>
      </c>
      <c r="K19" s="26" t="s">
        <v>81</v>
      </c>
      <c r="L19" s="23">
        <v>8</v>
      </c>
      <c r="M19" s="42">
        <f t="shared" si="0"/>
        <v>5464.025280000001</v>
      </c>
    </row>
    <row r="20" spans="1:13" ht="12.75">
      <c r="A20" t="s">
        <v>100</v>
      </c>
      <c r="J20" s="20"/>
      <c r="K20" s="46" t="s">
        <v>57</v>
      </c>
      <c r="L20" s="47">
        <f>SUM(L6:L19)</f>
        <v>19.32</v>
      </c>
      <c r="M20" s="31">
        <f>SUM(M6:M19)</f>
        <v>13195.621051200003</v>
      </c>
    </row>
    <row r="21" spans="1:11" ht="12.75">
      <c r="A21" t="s">
        <v>126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136</v>
      </c>
      <c r="L24" s="42">
        <v>1.07</v>
      </c>
      <c r="M24" s="42">
        <f aca="true" t="shared" si="1" ref="M24:M35">L24*524.58*1.302</f>
        <v>730.8133812000001</v>
      </c>
    </row>
    <row r="25" spans="1:13" ht="12.75">
      <c r="A25" t="s">
        <v>105</v>
      </c>
      <c r="J25" s="20">
        <v>2</v>
      </c>
      <c r="K25" s="20" t="s">
        <v>139</v>
      </c>
      <c r="L25" s="42">
        <v>107.23</v>
      </c>
      <c r="M25" s="42">
        <f t="shared" si="1"/>
        <v>73238.42884680002</v>
      </c>
    </row>
    <row r="26" spans="1:13" ht="12.75">
      <c r="A26" t="s">
        <v>106</v>
      </c>
      <c r="J26" s="20">
        <v>3</v>
      </c>
      <c r="K26" s="20" t="s">
        <v>141</v>
      </c>
      <c r="L26" s="42">
        <v>0.14</v>
      </c>
      <c r="M26" s="42">
        <f t="shared" si="1"/>
        <v>95.62044240000002</v>
      </c>
    </row>
    <row r="27" spans="1:13" ht="12.75">
      <c r="A27" t="s">
        <v>107</v>
      </c>
      <c r="J27" s="20">
        <v>4</v>
      </c>
      <c r="K27" s="20" t="s">
        <v>144</v>
      </c>
      <c r="L27" s="42">
        <f>0.05*89.1</f>
        <v>4.455</v>
      </c>
      <c r="M27" s="42">
        <f t="shared" si="1"/>
        <v>3042.7790778000003</v>
      </c>
    </row>
    <row r="28" spans="1:13" ht="12.75">
      <c r="A28" t="s">
        <v>108</v>
      </c>
      <c r="J28" s="20">
        <v>5</v>
      </c>
      <c r="K28" s="20"/>
      <c r="L28" s="42"/>
      <c r="M28" s="42">
        <f t="shared" si="1"/>
        <v>0</v>
      </c>
    </row>
    <row r="29" spans="1:13" ht="12.75">
      <c r="A29" t="s">
        <v>109</v>
      </c>
      <c r="J29" s="20">
        <v>6</v>
      </c>
      <c r="K29" s="20"/>
      <c r="L29" s="42"/>
      <c r="M29" s="42">
        <f t="shared" si="1"/>
        <v>0</v>
      </c>
    </row>
    <row r="30" spans="10:13" ht="12.75">
      <c r="J30" s="20">
        <v>7</v>
      </c>
      <c r="K30" s="20"/>
      <c r="L30" s="25"/>
      <c r="M30" s="4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2">
        <f t="shared" si="1"/>
        <v>0</v>
      </c>
    </row>
    <row r="32" spans="10:13" ht="12.75">
      <c r="J32" s="20">
        <v>9</v>
      </c>
      <c r="K32" s="20"/>
      <c r="L32" s="25"/>
      <c r="M32" s="42">
        <f t="shared" si="1"/>
        <v>0</v>
      </c>
    </row>
    <row r="33" spans="1:13" ht="12.75">
      <c r="A33" t="s">
        <v>1</v>
      </c>
      <c r="E33">
        <v>2731</v>
      </c>
      <c r="F33" t="s">
        <v>66</v>
      </c>
      <c r="J33" s="20">
        <v>10</v>
      </c>
      <c r="K33" s="20"/>
      <c r="L33" s="25"/>
      <c r="M33" s="42">
        <f t="shared" si="1"/>
        <v>0</v>
      </c>
    </row>
    <row r="34" spans="1:13" ht="12.75">
      <c r="A34" t="s">
        <v>2</v>
      </c>
      <c r="E34">
        <v>236.3</v>
      </c>
      <c r="F34" t="s">
        <v>66</v>
      </c>
      <c r="J34" s="20">
        <v>11</v>
      </c>
      <c r="K34" s="20"/>
      <c r="L34" s="25"/>
      <c r="M34" s="42">
        <f t="shared" si="1"/>
        <v>0</v>
      </c>
    </row>
    <row r="35" spans="1:13" ht="12.75">
      <c r="A35" t="s">
        <v>3</v>
      </c>
      <c r="J35" s="20"/>
      <c r="K35" s="20"/>
      <c r="L35" s="25"/>
      <c r="M35" s="42">
        <f t="shared" si="1"/>
        <v>0</v>
      </c>
    </row>
    <row r="36" spans="1:13" ht="12.75">
      <c r="A36" t="s">
        <v>4</v>
      </c>
      <c r="E36">
        <v>415</v>
      </c>
      <c r="F36" t="s">
        <v>66</v>
      </c>
      <c r="J36" s="20"/>
      <c r="K36" s="28" t="s">
        <v>57</v>
      </c>
      <c r="L36" s="27">
        <f>SUM(L24:L34)</f>
        <v>112.895</v>
      </c>
      <c r="M36" s="31">
        <f>SUM(M24:M34)</f>
        <v>77107.64174820003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89316.82</v>
      </c>
      <c r="J40" s="20">
        <v>1</v>
      </c>
      <c r="K40" s="43" t="s">
        <v>137</v>
      </c>
      <c r="L40" s="44" t="s">
        <v>138</v>
      </c>
      <c r="M40" s="54">
        <v>480</v>
      </c>
    </row>
    <row r="41" spans="1:13" ht="12.75">
      <c r="A41" t="s">
        <v>7</v>
      </c>
      <c r="F41" s="11">
        <v>81787.74</v>
      </c>
      <c r="J41" s="20">
        <v>2</v>
      </c>
      <c r="K41" s="43" t="s">
        <v>140</v>
      </c>
      <c r="L41" s="44"/>
      <c r="M41" s="54">
        <v>31950</v>
      </c>
    </row>
    <row r="42" spans="2:13" ht="12.75">
      <c r="B42" t="s">
        <v>8</v>
      </c>
      <c r="F42" s="9">
        <f>F41/F40</f>
        <v>0.9157036714921108</v>
      </c>
      <c r="J42" s="20">
        <v>3</v>
      </c>
      <c r="K42" s="43" t="s">
        <v>142</v>
      </c>
      <c r="L42" s="44" t="s">
        <v>143</v>
      </c>
      <c r="M42" s="44">
        <f>2*18.3</f>
        <v>36.6</v>
      </c>
    </row>
    <row r="43" spans="1:13" ht="12.75">
      <c r="A43" s="7" t="s">
        <v>128</v>
      </c>
      <c r="B43" s="7"/>
      <c r="C43" s="7"/>
      <c r="D43" s="7"/>
      <c r="E43" s="7"/>
      <c r="F43" s="5">
        <f>300+400</f>
        <v>700</v>
      </c>
      <c r="J43" s="20">
        <v>4</v>
      </c>
      <c r="K43" s="20" t="s">
        <v>145</v>
      </c>
      <c r="L43" s="25" t="s">
        <v>146</v>
      </c>
      <c r="M43" s="25">
        <f>5*200</f>
        <v>1000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82487.74</v>
      </c>
      <c r="J44" s="20">
        <v>5</v>
      </c>
      <c r="K44" s="20" t="s">
        <v>147</v>
      </c>
      <c r="L44" s="25" t="s">
        <v>148</v>
      </c>
      <c r="M44" s="25">
        <f>7*35.1</f>
        <v>245.70000000000002</v>
      </c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(6250+6700)*1.302</f>
        <v>16860.9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(3050+4180)*1.302</f>
        <v>9413.460000000001</v>
      </c>
      <c r="J50" s="20">
        <v>11</v>
      </c>
      <c r="K50" s="20"/>
      <c r="L50" s="25"/>
      <c r="M50" s="25"/>
    </row>
    <row r="51" spans="1:13" ht="12.75">
      <c r="A51" s="58" t="s">
        <v>84</v>
      </c>
      <c r="B51" s="59"/>
      <c r="C51" s="59"/>
      <c r="D51" s="59"/>
      <c r="E51" s="57">
        <v>0</v>
      </c>
      <c r="F51" s="57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0">
        <f>F49+F50+F51</f>
        <v>26274.36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D54*E33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236.3</v>
      </c>
      <c r="C55" t="s">
        <v>13</v>
      </c>
      <c r="D55" s="5">
        <v>0.6</v>
      </c>
      <c r="E55" t="s">
        <v>14</v>
      </c>
      <c r="F55" s="11">
        <f>B55*D55</f>
        <v>141.78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0">
        <f>SUM(F54:F55)</f>
        <v>141.78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9">
        <v>1960902</v>
      </c>
      <c r="D58">
        <v>222433.7</v>
      </c>
      <c r="E58">
        <v>2731</v>
      </c>
      <c r="F58" s="33">
        <f>C58/D58*E58</f>
        <v>24075.593590359735</v>
      </c>
      <c r="J58" s="20">
        <v>19</v>
      </c>
      <c r="K58" s="20"/>
      <c r="L58" s="25"/>
      <c r="M58" s="25"/>
    </row>
    <row r="59" spans="1:13" ht="12.75">
      <c r="A59" t="s">
        <v>20</v>
      </c>
      <c r="F59" s="33">
        <f>M20</f>
        <v>13195.621051200003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77107.64174820003</v>
      </c>
      <c r="J60" s="20"/>
      <c r="K60" s="20"/>
      <c r="L60" s="29" t="s">
        <v>64</v>
      </c>
      <c r="M60" s="27">
        <f>SUM(M40:M59)</f>
        <v>33712.299999999996</v>
      </c>
    </row>
    <row r="61" spans="1:7" ht="12.75">
      <c r="A61" t="s">
        <v>72</v>
      </c>
      <c r="F61" s="5">
        <f>0*600*1.302</f>
        <v>0</v>
      </c>
      <c r="G61" s="49"/>
    </row>
    <row r="62" spans="1:6" ht="12.75">
      <c r="A62" t="s">
        <v>22</v>
      </c>
      <c r="F62" s="5">
        <f>M60</f>
        <v>33712.299999999996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6"/>
      <c r="B65" s="56">
        <v>2731</v>
      </c>
      <c r="C65" s="56" t="s">
        <v>13</v>
      </c>
      <c r="D65" s="63">
        <v>0.8</v>
      </c>
      <c r="E65" s="56" t="s">
        <v>14</v>
      </c>
      <c r="F65" s="57">
        <f>B65*D65</f>
        <v>2184.8</v>
      </c>
    </row>
    <row r="66" spans="1:6" ht="12.75">
      <c r="A66" s="56" t="s">
        <v>75</v>
      </c>
      <c r="B66" s="56"/>
      <c r="C66" s="56"/>
      <c r="D66" s="56"/>
      <c r="E66" s="56"/>
      <c r="F66" s="57">
        <v>0</v>
      </c>
    </row>
    <row r="67" spans="1:6" ht="12.75">
      <c r="A67" s="56" t="s">
        <v>83</v>
      </c>
      <c r="B67" s="56"/>
      <c r="C67" s="56"/>
      <c r="D67" s="57">
        <v>0</v>
      </c>
      <c r="E67" s="56"/>
      <c r="F67" s="57">
        <f>D67*E33</f>
        <v>0</v>
      </c>
    </row>
    <row r="68" spans="1:6" ht="12.75">
      <c r="A68" s="4" t="s">
        <v>25</v>
      </c>
      <c r="B68" s="4"/>
      <c r="C68" s="10"/>
      <c r="F68" s="30">
        <f>SUM(F58:F67)</f>
        <v>150275.95638975975</v>
      </c>
    </row>
    <row r="69" ht="12.75">
      <c r="A69" s="4" t="s">
        <v>26</v>
      </c>
    </row>
    <row r="70" spans="1:6" ht="12.75">
      <c r="A70" t="s">
        <v>27</v>
      </c>
      <c r="B70">
        <v>2731</v>
      </c>
      <c r="C70" t="s">
        <v>66</v>
      </c>
      <c r="D70" s="5">
        <v>0.49</v>
      </c>
      <c r="E70" t="s">
        <v>14</v>
      </c>
      <c r="F70" s="11">
        <f>B70*D70</f>
        <v>1338.19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2731</v>
      </c>
      <c r="C73" t="s">
        <v>13</v>
      </c>
      <c r="D73" s="11">
        <v>2.98</v>
      </c>
      <c r="E73" t="s">
        <v>14</v>
      </c>
      <c r="F73" s="5">
        <f>B73*D73</f>
        <v>8138.38</v>
      </c>
    </row>
    <row r="74" spans="1:6" ht="12.75">
      <c r="A74" s="4" t="s">
        <v>29</v>
      </c>
      <c r="B74" s="1"/>
      <c r="F74" s="30">
        <f>F70+F73</f>
        <v>9476.57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2731</v>
      </c>
      <c r="C77" t="s">
        <v>13</v>
      </c>
      <c r="D77" s="11">
        <v>5.82</v>
      </c>
      <c r="E77" t="s">
        <v>14</v>
      </c>
      <c r="F77" s="5">
        <f>B77*D77</f>
        <v>15894.42</v>
      </c>
    </row>
    <row r="78" spans="1:6" ht="12.75">
      <c r="A78" s="4" t="s">
        <v>31</v>
      </c>
      <c r="B78" s="1"/>
      <c r="F78" s="8">
        <f>SUM(F77)</f>
        <v>15894.42</v>
      </c>
    </row>
    <row r="79" spans="1:6" ht="12.75">
      <c r="A79" s="60" t="s">
        <v>78</v>
      </c>
      <c r="B79" s="61"/>
      <c r="C79" s="56"/>
      <c r="D79" s="57">
        <v>0</v>
      </c>
      <c r="E79" s="56"/>
      <c r="F79" s="62">
        <f>D79*E33</f>
        <v>0</v>
      </c>
    </row>
    <row r="80" spans="1:6" ht="12.75">
      <c r="A80" s="1" t="s">
        <v>32</v>
      </c>
      <c r="B80" s="1"/>
      <c r="F80" s="30">
        <f>F52+F56+F68+F74+F78+F79</f>
        <v>202063.08638975976</v>
      </c>
    </row>
    <row r="81" spans="1:9" ht="12.75">
      <c r="A81" s="1" t="s">
        <v>76</v>
      </c>
      <c r="B81" s="34"/>
      <c r="C81" s="34">
        <v>0.058</v>
      </c>
      <c r="D81" s="1"/>
      <c r="E81" s="1"/>
      <c r="F81" s="30">
        <f>F80*5.8%</f>
        <v>11719.659010606065</v>
      </c>
      <c r="I81" s="7"/>
    </row>
    <row r="82" spans="1:6" ht="15">
      <c r="A82" s="12" t="s">
        <v>34</v>
      </c>
      <c r="B82" s="12"/>
      <c r="C82" s="12"/>
      <c r="D82" s="12"/>
      <c r="E82" s="12"/>
      <c r="F82" s="32">
        <f>F80+F81+F83+F84+F85</f>
        <v>220487.90540036582</v>
      </c>
    </row>
    <row r="83" spans="1:6" ht="15">
      <c r="A83" s="12"/>
      <c r="B83" s="12" t="s">
        <v>129</v>
      </c>
      <c r="C83" s="12"/>
      <c r="D83" s="12"/>
      <c r="E83" s="12"/>
      <c r="F83" s="32">
        <f>3020.58+3020.58</f>
        <v>6041.16</v>
      </c>
    </row>
    <row r="84" spans="1:6" ht="15">
      <c r="A84" s="12"/>
      <c r="B84" s="12" t="s">
        <v>130</v>
      </c>
      <c r="C84" s="12"/>
      <c r="D84" s="12"/>
      <c r="E84" s="12"/>
      <c r="F84" s="32">
        <f>332*2</f>
        <v>664</v>
      </c>
    </row>
    <row r="85" spans="1:6" ht="15">
      <c r="A85" s="12"/>
      <c r="B85" s="12" t="s">
        <v>131</v>
      </c>
      <c r="C85" s="12"/>
      <c r="D85" s="12"/>
      <c r="E85" s="12"/>
      <c r="F85" s="32">
        <v>0</v>
      </c>
    </row>
    <row r="86" spans="2:6" ht="12.75">
      <c r="B86" s="35" t="s">
        <v>67</v>
      </c>
      <c r="C86" s="36" t="s">
        <v>68</v>
      </c>
      <c r="D86" s="22" t="s">
        <v>69</v>
      </c>
      <c r="E86" s="22" t="s">
        <v>70</v>
      </c>
      <c r="F86" s="40" t="s">
        <v>134</v>
      </c>
    </row>
    <row r="87" spans="1:6" ht="12.75">
      <c r="A87" s="13"/>
      <c r="B87" s="37">
        <v>44986</v>
      </c>
      <c r="C87" s="38">
        <v>-752396</v>
      </c>
      <c r="D87" s="39">
        <f>F44</f>
        <v>82487.74</v>
      </c>
      <c r="E87" s="39">
        <f>F82</f>
        <v>220487.90540036582</v>
      </c>
      <c r="F87" s="41">
        <f>C87+D87-E87</f>
        <v>-890396.1654003658</v>
      </c>
    </row>
    <row r="90" spans="1:6" ht="13.5" thickBot="1">
      <c r="A90" t="s">
        <v>110</v>
      </c>
      <c r="C90" s="52" t="s">
        <v>135</v>
      </c>
      <c r="D90" s="5" t="s">
        <v>111</v>
      </c>
      <c r="E90" s="52">
        <v>45015</v>
      </c>
      <c r="F90" t="s">
        <v>112</v>
      </c>
    </row>
    <row r="91" spans="1:7" ht="13.5" thickBot="1">
      <c r="A91" t="s">
        <v>119</v>
      </c>
      <c r="F91" s="53">
        <f>E87</f>
        <v>220487.90540036582</v>
      </c>
      <c r="G91" t="s">
        <v>14</v>
      </c>
    </row>
    <row r="92" ht="12.75">
      <c r="A92" t="s">
        <v>113</v>
      </c>
    </row>
    <row r="93" ht="12.75">
      <c r="A93" t="s">
        <v>114</v>
      </c>
    </row>
    <row r="94" ht="12.75">
      <c r="A94" t="s">
        <v>118</v>
      </c>
    </row>
    <row r="95" ht="12.75">
      <c r="A95" t="s">
        <v>115</v>
      </c>
    </row>
    <row r="96" ht="12.75">
      <c r="A96" t="s">
        <v>116</v>
      </c>
    </row>
    <row r="97" ht="12.75">
      <c r="A97" t="s">
        <v>117</v>
      </c>
    </row>
    <row r="98" ht="12.75">
      <c r="A98" t="s">
        <v>120</v>
      </c>
    </row>
    <row r="100" ht="12.75">
      <c r="B100" t="s">
        <v>121</v>
      </c>
    </row>
    <row r="102" ht="12.75">
      <c r="A102" t="s">
        <v>122</v>
      </c>
    </row>
    <row r="105" ht="12.75">
      <c r="A105" t="s">
        <v>123</v>
      </c>
    </row>
    <row r="108" ht="12.75">
      <c r="A108" t="s">
        <v>124</v>
      </c>
    </row>
    <row r="110" ht="12.75">
      <c r="H110" s="7"/>
    </row>
    <row r="111" ht="12.75">
      <c r="G11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2023-01-12T16:00:49Z</cp:lastPrinted>
  <dcterms:created xsi:type="dcterms:W3CDTF">2008-08-18T07:30:19Z</dcterms:created>
  <dcterms:modified xsi:type="dcterms:W3CDTF">2023-06-16T11:06:52Z</dcterms:modified>
  <cp:category/>
  <cp:version/>
  <cp:contentType/>
  <cp:contentStatus/>
</cp:coreProperties>
</file>