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<sst xmlns="http://schemas.openxmlformats.org/spreadsheetml/2006/main" count="182" uniqueCount="154">
  <si>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</si>
  <si>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</si>
  <si>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</si>
  <si>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</si>
  <si>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</si>
  <si>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</si>
  <si>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</si>
  <si>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</si>
  <si>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</si>
  <si>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</si>
  <si>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</si>
  <si>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</si>
  <si>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</si>
  <si>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</si>
  <si>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</si>
  <si>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</si>
  <si>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</si>
  <si>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</si>
  <si>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</si>
  <si>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</si>
  <si>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</si>
  <si>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</si>
  <si>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</si>
  <si>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</si>
  <si>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</si>
  <si>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</si>
  <si>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</si>
  <si>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</si>
  <si>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</si>
  <si>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</si>
  <si>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</si>
  <si>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</si>
  <si>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</si>
  <si>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</si>
  <si>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</si>
  <si>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</si>
  <si>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</si>
  <si>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</si>
  <si>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</si>
  <si>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</si>
  <si>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</si>
  <si>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</si>
  <si>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</si>
  <si>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</si>
  <si>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</si>
  <si>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</si>
  <si>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</si>
  <si>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</si>
  <si>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</si>
  <si>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</si>
  <si>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</si>
  <si>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</si>
  <si>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</si>
  <si>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</si>
  <si>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</si>
  <si>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</si>
  <si>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</si>
  <si>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</si>
  <si>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</si>
  <si>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</si>
  <si>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</si>
  <si>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</si>
  <si>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</si>
  <si>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</si>
  <si>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</si>
  <si>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</si>
  <si>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</si>
  <si>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</si>
  <si>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</si>
  <si>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</si>
  <si>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</si>
  <si>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</si>
  <si>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</si>
  <si>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</si>
  <si>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</si>
  <si>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</si>
  <si>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</si>
  <si>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</si>
  <si>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</si>
  <si>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</si>
  <si>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</si>
  <si>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</si>
  <si>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</si>
  <si>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</si>
  <si>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</si>
  <si>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</si>
  <si>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</si>
  <si>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</si>
  <si>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</si>
  <si>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</si>
  <si>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</si>
  <si>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</si>
  <si>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</si>
  <si>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</si>
  <si>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</si>
  <si>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</si>
  <si>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</si>
  <si>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</si>
  <si>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</si>
  <si>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</si>
  <si>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</si>
  <si>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</si>
  <si>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</si>
  <si>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</si>
  <si>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</si>
  <si>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</si>
  <si>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</si>
  <si>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</si>
  <si>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</si>
  <si>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</si>
  <si>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</si>
  <si>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</si>
  <si>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</si>
  <si>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</si>
  <si>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</si>
  <si>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</si>
  <si>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</si>
  <si>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</si>
  <si>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</si>
  <si>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</si>
  <si>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</si>
  <si>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</si>
  <si>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</si>
  <si>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</si>
  <si>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</si>
  <si>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</si>
  <si>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</si>
  <si>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</si>
  <si>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</si>
  <si>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</si>
  <si>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</si>
  <si>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</si>
  <si>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</si>
  <si>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</si>
  <si>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</si>
  <si>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ТТК, ЭР-Телеком, Видикон)</t>
  </si>
  <si>
    <t xml:space="preserve"> Страховка</t>
  </si>
  <si>
    <t>апреля</t>
  </si>
  <si>
    <t>за   март-апрель  2023 г.</t>
  </si>
  <si>
    <t>01.03.2023г.</t>
  </si>
  <si>
    <t>ост.на 01.05</t>
  </si>
  <si>
    <t xml:space="preserve">смена ламп (7шт) </t>
  </si>
  <si>
    <t>лампа</t>
  </si>
  <si>
    <t>7шт</t>
  </si>
  <si>
    <t xml:space="preserve">смена ламп (8шт) </t>
  </si>
  <si>
    <t>8шт</t>
  </si>
  <si>
    <t>смена светильника (1шт) п-д1</t>
  </si>
  <si>
    <t>светильник</t>
  </si>
  <si>
    <t>1шт</t>
  </si>
  <si>
    <t>саморез</t>
  </si>
  <si>
    <t>2шт</t>
  </si>
  <si>
    <t>дюпель</t>
  </si>
  <si>
    <t>провод</t>
  </si>
  <si>
    <t>1мп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</si>
</sst>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67">
      <selection activeCell="M48" sqref="M48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3</v>
      </c>
      <c r="E1" s="60">
        <v>4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137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4">
        <f t="shared" si="0"/>
        <v>3374.0356104000007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4">
        <f t="shared" si="0"/>
        <v>12294.056880000002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27.540000000000003</v>
      </c>
      <c r="M20" s="32">
        <f>SUM(M6:M19)</f>
        <v>18809.907026400004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141</v>
      </c>
      <c r="L24" s="44">
        <f>0.07*7.1</f>
        <v>0.497</v>
      </c>
      <c r="M24" s="44">
        <f aca="true" t="shared" si="1" ref="M24:M36">L24*524.58*1.302</f>
        <v>339.45257052000005</v>
      </c>
    </row>
    <row r="25" spans="1:13" ht="12.75">
      <c r="A25" t="s">
        <v>110</v>
      </c>
      <c r="J25" s="20">
        <v>2</v>
      </c>
      <c r="K25" s="20" t="s">
        <v>144</v>
      </c>
      <c r="L25" s="44">
        <f>0.08*7.1</f>
        <v>0.568</v>
      </c>
      <c r="M25" s="44">
        <f t="shared" si="1"/>
        <v>387.94579488</v>
      </c>
    </row>
    <row r="26" spans="1:13" ht="12.75">
      <c r="A26" t="s">
        <v>111</v>
      </c>
      <c r="J26" s="20">
        <v>3</v>
      </c>
      <c r="K26" s="20" t="s">
        <v>141</v>
      </c>
      <c r="L26" s="44">
        <f>0.07*7.1</f>
        <v>0.497</v>
      </c>
      <c r="M26" s="44">
        <f t="shared" si="1"/>
        <v>339.45257052000005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 t="s">
        <v>146</v>
      </c>
      <c r="L27" s="25">
        <v>0.891</v>
      </c>
      <c r="M27" s="44">
        <f t="shared" si="1"/>
        <v>608.55581556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4"/>
      <c r="M28" s="44">
        <f t="shared" si="1"/>
        <v>0</v>
      </c>
    </row>
    <row r="29" spans="10:13" ht="12.75">
      <c r="J29" s="20">
        <v>6</v>
      </c>
      <c r="K29" s="20"/>
      <c r="L29" s="44"/>
      <c r="M29" s="44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44">
        <f t="shared" si="1"/>
        <v>0</v>
      </c>
    </row>
    <row r="31" spans="10:13" ht="12.75">
      <c r="J31" s="20">
        <v>8</v>
      </c>
      <c r="K31" s="20"/>
      <c r="L31" s="44"/>
      <c r="M31" s="44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4"/>
      <c r="M32" s="44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2.453</v>
      </c>
      <c r="M37" s="32">
        <f>SUM(M24:M36)</f>
        <v>1675.4067514800004</v>
      </c>
    </row>
    <row r="38" ht="12.75">
      <c r="K38" s="1" t="s">
        <v>55</v>
      </c>
    </row>
    <row r="39" spans="1:13" ht="12.75">
      <c r="A39" s="2" t="s">
        <v>6</v>
      </c>
      <c r="F39" s="11">
        <f>183761.62-40619.77</f>
        <v>143141.85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137457.05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0.9602855489152892</v>
      </c>
      <c r="J41" s="20">
        <v>1</v>
      </c>
      <c r="K41" s="20" t="s">
        <v>142</v>
      </c>
      <c r="L41" s="25" t="s">
        <v>143</v>
      </c>
      <c r="M41" s="25">
        <f>7*18.3</f>
        <v>128.1</v>
      </c>
    </row>
    <row r="42" spans="1:13" ht="12.75">
      <c r="A42" s="7" t="s">
        <v>135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142</v>
      </c>
      <c r="L42" s="25" t="s">
        <v>145</v>
      </c>
      <c r="M42" s="25">
        <f>8*18.3</f>
        <v>146.4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139071.18</v>
      </c>
      <c r="J43" s="20">
        <v>3</v>
      </c>
      <c r="K43" s="20" t="s">
        <v>142</v>
      </c>
      <c r="L43" s="25" t="s">
        <v>143</v>
      </c>
      <c r="M43" s="25">
        <f>7*18.3</f>
        <v>128.1</v>
      </c>
    </row>
    <row r="44" spans="10:13" ht="12.75">
      <c r="J44" s="20">
        <v>4</v>
      </c>
      <c r="K44" s="20" t="s">
        <v>147</v>
      </c>
      <c r="L44" s="25" t="s">
        <v>148</v>
      </c>
      <c r="M44" s="25">
        <v>200</v>
      </c>
    </row>
    <row r="45" spans="2:13" ht="12.75">
      <c r="B45" s="1" t="s">
        <v>10</v>
      </c>
      <c r="C45" s="1"/>
      <c r="J45" s="20">
        <v>5</v>
      </c>
      <c r="K45" s="20" t="s">
        <v>149</v>
      </c>
      <c r="L45" s="25" t="s">
        <v>150</v>
      </c>
      <c r="M45" s="25">
        <f>2*0.63</f>
        <v>1.26</v>
      </c>
    </row>
    <row r="46" spans="10:13" ht="12.75">
      <c r="J46" s="20">
        <v>6</v>
      </c>
      <c r="K46" s="20" t="s">
        <v>151</v>
      </c>
      <c r="L46" s="25" t="s">
        <v>150</v>
      </c>
      <c r="M46" s="25">
        <f>2*1.74</f>
        <v>3.48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152</v>
      </c>
      <c r="L47" s="25" t="s">
        <v>153</v>
      </c>
      <c r="M47" s="25">
        <v>35.1</v>
      </c>
    </row>
    <row r="48" spans="1:13" ht="12.75">
      <c r="A48" t="s">
        <v>12</v>
      </c>
      <c r="F48" s="11">
        <f>(4200+5200)*1.302</f>
        <v>12238.800000000001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(4450+4450)*1.302</f>
        <v>11587.800000000001</v>
      </c>
      <c r="J49" s="20">
        <v>9</v>
      </c>
      <c r="K49" s="20"/>
      <c r="L49" s="25"/>
      <c r="M49" s="25"/>
    </row>
    <row r="50" spans="1:13" ht="12.75">
      <c r="A50" s="57" t="s">
        <v>86</v>
      </c>
      <c r="B50" s="51"/>
      <c r="C50" s="51"/>
      <c r="D50" s="51"/>
      <c r="E50" s="54">
        <v>0</v>
      </c>
      <c r="F50" s="56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23826.600000000002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0.6</v>
      </c>
      <c r="E54" t="s">
        <v>14</v>
      </c>
      <c r="F54" s="11">
        <f>B54*D54</f>
        <v>370.2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370.2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136</v>
      </c>
      <c r="B58" s="62"/>
      <c r="C58" s="62"/>
      <c r="D58" s="54"/>
      <c r="E58" s="51"/>
      <c r="F58" s="55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25620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642.44</v>
      </c>
    </row>
    <row r="61" spans="1:6" ht="12.75">
      <c r="A61" t="s">
        <v>18</v>
      </c>
      <c r="C61">
        <v>1960902</v>
      </c>
      <c r="D61">
        <v>222433.7</v>
      </c>
      <c r="E61">
        <v>4305.3</v>
      </c>
      <c r="F61" s="33">
        <f>C61/D61*E61</f>
        <v>37954.1021913496</v>
      </c>
    </row>
    <row r="62" spans="1:6" ht="12.75">
      <c r="A62" t="s">
        <v>19</v>
      </c>
      <c r="F62" s="33">
        <f>M20</f>
        <v>18809.907026400004</v>
      </c>
    </row>
    <row r="63" spans="1:6" ht="12.75">
      <c r="A63" t="s">
        <v>20</v>
      </c>
      <c r="F63" s="11">
        <f>M37</f>
        <v>1675.4067514800004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642.44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0.8</v>
      </c>
      <c r="E68" t="s">
        <v>14</v>
      </c>
      <c r="F68" s="11">
        <f>B68*D68</f>
        <v>3444.2400000000002</v>
      </c>
    </row>
    <row r="69" spans="1:7" ht="12.75">
      <c r="A69" s="51" t="s">
        <v>81</v>
      </c>
      <c r="B69" s="51"/>
      <c r="C69" s="51"/>
      <c r="D69" s="56"/>
      <c r="E69" s="51"/>
      <c r="F69" s="56">
        <v>0</v>
      </c>
      <c r="G69" s="51"/>
    </row>
    <row r="70" spans="1:6" ht="12.75">
      <c r="A70" s="51" t="s">
        <v>87</v>
      </c>
      <c r="B70" s="51"/>
      <c r="C70" s="51"/>
      <c r="D70" s="56">
        <v>0</v>
      </c>
      <c r="E70" s="51"/>
      <c r="F70" s="56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62526.0959692296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2.98</v>
      </c>
      <c r="E76" t="s">
        <v>14</v>
      </c>
      <c r="F76" s="11">
        <f>B76*D76</f>
        <v>12829.794</v>
      </c>
    </row>
    <row r="77" spans="1:6" ht="12.75">
      <c r="A77" s="4" t="s">
        <v>63</v>
      </c>
      <c r="F77" s="31">
        <f>F73+F76</f>
        <v>14939.391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5.82</v>
      </c>
      <c r="E80" t="s">
        <v>14</v>
      </c>
      <c r="F80" s="11">
        <f>B80*D80</f>
        <v>25056.846</v>
      </c>
    </row>
    <row r="81" spans="1:9" ht="12.75">
      <c r="A81" s="4" t="s">
        <v>66</v>
      </c>
      <c r="B81" s="1"/>
      <c r="F81" s="31">
        <f>SUM(F80)</f>
        <v>25056.846</v>
      </c>
      <c r="I81" s="7"/>
    </row>
    <row r="82" spans="1:6" ht="12.75">
      <c r="A82" s="58" t="s">
        <v>80</v>
      </c>
      <c r="B82" s="51"/>
      <c r="C82" s="51"/>
      <c r="D82" s="55">
        <v>0</v>
      </c>
      <c r="E82" s="51"/>
      <c r="F82" s="59">
        <f>D82*E32</f>
        <v>0</v>
      </c>
    </row>
    <row r="83" spans="1:6" ht="12.75">
      <c r="A83" s="1" t="s">
        <v>26</v>
      </c>
      <c r="B83" s="1"/>
      <c r="F83" s="31">
        <f>F51+F55+F59+F71+F77+F81+F82</f>
        <v>152339.1329692296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8835.669712215316</v>
      </c>
    </row>
    <row r="85" spans="1:6" ht="12.75">
      <c r="A85" s="1"/>
      <c r="B85" s="35" t="s">
        <v>131</v>
      </c>
      <c r="C85" s="35"/>
      <c r="D85" s="1"/>
      <c r="E85" s="52"/>
      <c r="F85" s="53">
        <f>9282.9+2677.2</f>
        <v>11960.099999999999</v>
      </c>
    </row>
    <row r="86" spans="1:6" ht="12.75">
      <c r="A86" s="1"/>
      <c r="B86" s="35" t="s">
        <v>132</v>
      </c>
      <c r="C86" s="35"/>
      <c r="D86" s="1"/>
      <c r="E86" s="52"/>
      <c r="F86" s="53">
        <f>487.36+487.36</f>
        <v>974.72</v>
      </c>
    </row>
    <row r="87" spans="1:6" ht="12.75">
      <c r="A87" s="1"/>
      <c r="B87" s="35" t="s">
        <v>133</v>
      </c>
      <c r="C87" s="35"/>
      <c r="D87" s="1"/>
      <c r="E87" s="52"/>
      <c r="F87" s="53">
        <f>2863.73+2863.73</f>
        <v>5727.46</v>
      </c>
    </row>
    <row r="88" spans="1:6" ht="13.5">
      <c r="A88" s="12" t="s">
        <v>28</v>
      </c>
      <c r="B88" s="12"/>
      <c r="C88" s="12"/>
      <c r="D88" s="12"/>
      <c r="E88" s="12"/>
      <c r="F88" s="34">
        <f>F83+F84+F85+F86+F87</f>
        <v>179837.0826814449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140</v>
      </c>
    </row>
    <row r="90" spans="1:6" ht="12.75">
      <c r="A90" s="13"/>
      <c r="B90" s="38">
        <v>44986</v>
      </c>
      <c r="C90" s="39">
        <v>97885</v>
      </c>
      <c r="D90" s="41">
        <f>F43</f>
        <v>139071.18</v>
      </c>
      <c r="E90" s="41">
        <f>F88</f>
        <v>179837.0826814449</v>
      </c>
      <c r="F90" s="42">
        <f>C90+D90-E90</f>
        <v>57119.09731855508</v>
      </c>
    </row>
    <row r="92" spans="1:6" ht="13.5" thickBot="1">
      <c r="A92" t="s">
        <v>115</v>
      </c>
      <c r="C92" s="48" t="s">
        <v>139</v>
      </c>
      <c r="D92" s="8" t="s">
        <v>116</v>
      </c>
      <c r="E92" s="48">
        <v>45015</v>
      </c>
      <c r="F92" t="s">
        <v>117</v>
      </c>
    </row>
    <row r="93" spans="1:7" ht="13.5" thickBot="1">
      <c r="A93" t="s">
        <v>118</v>
      </c>
      <c r="F93" s="49">
        <f>E90</f>
        <v>179837.0826814449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2023-01-12T17:23:32Z</cp:lastPrinted>
  <dcterms:created xsi:type="dcterms:W3CDTF">2008-08-18T07:30:19Z</dcterms:created>
  <dcterms:modified xsi:type="dcterms:W3CDTF">2023-06-18T06:37:47Z</dcterms:modified>
  <cp:category/>
  <cp:version/>
  <cp:contentType/>
  <cp:contentStatus/>
</cp:coreProperties>
</file>