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<sst xmlns="http://schemas.openxmlformats.org/spreadsheetml/2006/main" count="182" uniqueCount="162">
  <si>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</si>
  <si>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</si>
  <si>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</si>
  <si>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</si>
  <si>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</si>
  <si>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</si>
  <si>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</si>
  <si>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</si>
  <si>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</si>
  <si>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</si>
  <si>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</si>
  <si>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</si>
  <si>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</si>
  <si>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</si>
  <si>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</si>
  <si>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</si>
  <si>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</si>
  <si>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</si>
  <si>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</si>
  <si>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</si>
  <si>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</si>
  <si>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</si>
  <si>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</si>
  <si>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</si>
  <si>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</si>
  <si>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</si>
  <si>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</si>
  <si>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</si>
  <si>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</si>
  <si>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</si>
  <si>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</si>
  <si>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</si>
  <si>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</si>
  <si>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</si>
  <si>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</si>
  <si>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</si>
  <si>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</si>
  <si>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</si>
  <si>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</si>
  <si>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</si>
  <si>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</si>
  <si>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</si>
  <si>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</si>
  <si>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</si>
  <si>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</si>
  <si>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</si>
  <si>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</si>
  <si>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</si>
  <si>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</si>
  <si>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</si>
  <si>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</si>
  <si>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</si>
  <si>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</si>
  <si>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</si>
  <si>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</si>
  <si>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</si>
  <si>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</si>
  <si>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</si>
  <si>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</si>
  <si>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</si>
  <si>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</si>
  <si>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</si>
  <si>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</si>
  <si>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</si>
  <si>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</si>
  <si>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</si>
  <si>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</si>
  <si>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</si>
  <si>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</si>
  <si>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</si>
  <si>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</si>
  <si>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</si>
  <si>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</si>
  <si>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</si>
  <si>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</si>
  <si>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</si>
  <si>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</si>
  <si>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</si>
  <si>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</si>
  <si>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</si>
  <si>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</si>
  <si>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</si>
  <si>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</si>
  <si>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</si>
  <si>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</si>
  <si>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</si>
  <si>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</si>
  <si>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</si>
  <si>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</si>
  <si>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</si>
  <si>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</si>
  <si>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</si>
  <si>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</si>
  <si>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</si>
  <si>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</si>
  <si>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</si>
  <si>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</si>
  <si>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</si>
  <si>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</si>
  <si>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</si>
  <si>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</si>
  <si>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</si>
  <si>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</si>
  <si>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</si>
  <si>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</si>
  <si>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</si>
  <si>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</si>
  <si>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</si>
  <si>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</si>
  <si>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</si>
  <si>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</si>
  <si>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</si>
  <si>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</si>
  <si>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</si>
  <si>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</si>
  <si>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</si>
  <si>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</si>
  <si>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</si>
  <si>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</si>
  <si>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</si>
  <si>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</si>
  <si>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</si>
  <si>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</si>
  <si>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</si>
  <si>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</si>
  <si>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</si>
  <si>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</si>
  <si>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</si>
  <si>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</si>
  <si>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</si>
  <si>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</si>
  <si>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</si>
  <si>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</si>
  <si>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</si>
  <si>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</si>
  <si>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</si>
  <si>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2023 г.</t>
  </si>
  <si>
    <t>1.2 Аренда (Ростелеком, МТС, ТТК, Видикон)</t>
  </si>
  <si>
    <t>июня</t>
  </si>
  <si>
    <t>за   май-июнь  2023 г.</t>
  </si>
  <si>
    <t>01.05.2023г.</t>
  </si>
  <si>
    <t>ост.на 01.07</t>
  </si>
  <si>
    <t>ремонт кровли (договор)</t>
  </si>
  <si>
    <t>смена вентиля д 15 (6шт)</t>
  </si>
  <si>
    <t>вентиль д 15</t>
  </si>
  <si>
    <t>6шт</t>
  </si>
  <si>
    <t>окраска малых форм, бордюров</t>
  </si>
  <si>
    <t>краска для малых форм, бордюров, кисти</t>
  </si>
  <si>
    <t>смена патрона (5шт) т.п. эл.уз.</t>
  </si>
  <si>
    <t>смена ламп (10шт) т.п. эл.уз.</t>
  </si>
  <si>
    <t>смена розетки (3шт) т.п. эл.уз.</t>
  </si>
  <si>
    <t>провод</t>
  </si>
  <si>
    <t>12мп</t>
  </si>
  <si>
    <t>смена эл.провода (12мп) т.п. эл.уз.</t>
  </si>
  <si>
    <t>патрон</t>
  </si>
  <si>
    <t>5шт</t>
  </si>
  <si>
    <t>лампочка</t>
  </si>
  <si>
    <t>10шт</t>
  </si>
  <si>
    <t>розетка</t>
  </si>
  <si>
    <t>3шт</t>
  </si>
  <si>
    <t>Промывка, опрессовка системы отопления</t>
  </si>
  <si>
    <t>Демонтаж, монтаж эл.узла при смене сопла (3шт)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</si>
</sst>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6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1" fillId="0" borderId="0" xfId="0" applyFont="1" applyAlignment="1">
      <alignment horizontal="left"/>
    </xf>
    <xf numFmtId="2" fontId="47" fillId="32" borderId="0" xfId="0" applyNumberFormat="1" applyFont="1" applyFill="1" applyAlignment="1">
      <alignment horizontal="center"/>
    </xf>
    <xf numFmtId="0" fontId="48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K31" sqref="K31:L32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5</v>
      </c>
      <c r="E1" s="63">
        <v>6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2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36</v>
      </c>
      <c r="L7" s="14"/>
      <c r="M7" s="43">
        <f aca="true" t="shared" si="0" ref="M7:M19">L7*524.58*1.302</f>
        <v>0</v>
      </c>
    </row>
    <row r="8" spans="1:13" ht="12.75">
      <c r="A8" t="s">
        <v>95</v>
      </c>
      <c r="J8" s="15"/>
      <c r="K8" s="15" t="s">
        <v>37</v>
      </c>
      <c r="L8" s="21"/>
      <c r="M8" s="43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3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3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8.04</v>
      </c>
      <c r="M11" s="43">
        <f t="shared" si="0"/>
        <v>5491.3454064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3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3">
        <f t="shared" si="0"/>
        <v>2732.0126400000004</v>
      </c>
    </row>
    <row r="14" spans="1:13" ht="12.75">
      <c r="A14" t="s">
        <v>101</v>
      </c>
      <c r="J14" s="20">
        <v>5</v>
      </c>
      <c r="K14" s="19" t="s">
        <v>42</v>
      </c>
      <c r="L14" s="25">
        <v>15.5</v>
      </c>
      <c r="M14" s="43">
        <f t="shared" si="0"/>
        <v>10586.548980000001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3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3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3">
        <f t="shared" si="0"/>
        <v>18441.085320000002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3">
        <f t="shared" si="0"/>
        <v>1659.6976788000002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3">
        <f t="shared" si="0"/>
        <v>341.50158000000005</v>
      </c>
    </row>
    <row r="20" spans="1:13" ht="12.75">
      <c r="A20" t="s">
        <v>131</v>
      </c>
      <c r="J20" s="20"/>
      <c r="K20" s="27" t="s">
        <v>50</v>
      </c>
      <c r="L20" s="28">
        <f>SUM(L6:L19)</f>
        <v>57.47</v>
      </c>
      <c r="M20" s="32">
        <f>SUM(M6:M19)</f>
        <v>39252.1916052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142</v>
      </c>
      <c r="L24" s="25"/>
      <c r="M24" s="43">
        <v>34830</v>
      </c>
    </row>
    <row r="25" spans="1:13" ht="12.75">
      <c r="A25" t="s">
        <v>111</v>
      </c>
      <c r="J25" s="20">
        <v>2</v>
      </c>
      <c r="K25" s="20" t="s">
        <v>143</v>
      </c>
      <c r="L25" s="43">
        <f>0.06*81</f>
        <v>4.859999999999999</v>
      </c>
      <c r="M25" s="43">
        <f aca="true" t="shared" si="1" ref="M25:M38">L25*524.58*1.302</f>
        <v>3319.3953576</v>
      </c>
    </row>
    <row r="26" spans="1:13" ht="12.75">
      <c r="A26" t="s">
        <v>112</v>
      </c>
      <c r="J26" s="20">
        <v>3</v>
      </c>
      <c r="K26" s="20" t="s">
        <v>146</v>
      </c>
      <c r="L26" s="43">
        <v>2</v>
      </c>
      <c r="M26" s="43">
        <f t="shared" si="1"/>
        <v>1366.0063200000002</v>
      </c>
    </row>
    <row r="27" spans="1:13" ht="12.75">
      <c r="A27" s="48" t="s">
        <v>113</v>
      </c>
      <c r="B27" s="48"/>
      <c r="C27" s="48"/>
      <c r="D27" s="48"/>
      <c r="E27" s="48"/>
      <c r="F27" s="48"/>
      <c r="G27" s="48"/>
      <c r="J27" s="20">
        <v>4</v>
      </c>
      <c r="K27" s="20" t="s">
        <v>148</v>
      </c>
      <c r="L27" s="43">
        <f>0.05*39.6</f>
        <v>1.9800000000000002</v>
      </c>
      <c r="M27" s="43">
        <f t="shared" si="1"/>
        <v>1352.3462568000004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149</v>
      </c>
      <c r="L28" s="43">
        <f>0.1*7.1</f>
        <v>0.71</v>
      </c>
      <c r="M28" s="43">
        <f t="shared" si="1"/>
        <v>484.9322436</v>
      </c>
    </row>
    <row r="29" spans="10:13" ht="12.75">
      <c r="J29" s="20">
        <v>6</v>
      </c>
      <c r="K29" s="20" t="s">
        <v>150</v>
      </c>
      <c r="L29" s="43">
        <v>0.24</v>
      </c>
      <c r="M29" s="43">
        <f t="shared" si="1"/>
        <v>163.9207584</v>
      </c>
    </row>
    <row r="30" spans="2:13" ht="12.75">
      <c r="B30" t="s">
        <v>0</v>
      </c>
      <c r="J30" s="20">
        <v>7</v>
      </c>
      <c r="K30" s="20" t="s">
        <v>153</v>
      </c>
      <c r="L30" s="43">
        <f>0.12*19</f>
        <v>2.28</v>
      </c>
      <c r="M30" s="43">
        <f t="shared" si="1"/>
        <v>1557.2472048000002</v>
      </c>
    </row>
    <row r="31" spans="10:13" ht="12.75">
      <c r="J31" s="20">
        <v>8</v>
      </c>
      <c r="K31" s="20" t="s">
        <v>160</v>
      </c>
      <c r="L31" s="43">
        <v>177.47</v>
      </c>
      <c r="M31" s="43">
        <f t="shared" si="1"/>
        <v>121212.57080520003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 t="s">
        <v>161</v>
      </c>
      <c r="L32" s="43">
        <v>9.36</v>
      </c>
      <c r="M32" s="43">
        <f t="shared" si="1"/>
        <v>6392.9095776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3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43"/>
      <c r="M34" s="43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3"/>
      <c r="M35" s="43">
        <f t="shared" si="1"/>
        <v>0</v>
      </c>
    </row>
    <row r="36" spans="10:13" ht="12.75">
      <c r="J36" s="20">
        <v>13</v>
      </c>
      <c r="K36" s="20"/>
      <c r="L36" s="43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3"/>
      <c r="M37" s="43">
        <f t="shared" si="1"/>
        <v>0</v>
      </c>
    </row>
    <row r="38" spans="10:13" ht="12.75">
      <c r="J38" s="20">
        <v>15</v>
      </c>
      <c r="K38" s="20"/>
      <c r="L38" s="43"/>
      <c r="M38" s="43">
        <f t="shared" si="1"/>
        <v>0</v>
      </c>
    </row>
    <row r="39" spans="1:13" ht="12.75">
      <c r="A39" s="2" t="s">
        <v>6</v>
      </c>
      <c r="F39" s="11">
        <f>286815.48</f>
        <v>286815.48</v>
      </c>
      <c r="J39" s="20"/>
      <c r="K39" s="29" t="s">
        <v>50</v>
      </c>
      <c r="L39" s="28">
        <f>SUM(L24:L38)</f>
        <v>198.89999999999998</v>
      </c>
      <c r="M39" s="32">
        <f>SUM(M24:M38)</f>
        <v>170679.328524</v>
      </c>
    </row>
    <row r="40" spans="1:11" ht="12.75">
      <c r="A40" t="s">
        <v>7</v>
      </c>
      <c r="F40" s="5">
        <v>364899.18</v>
      </c>
      <c r="K40" s="1" t="s">
        <v>54</v>
      </c>
    </row>
    <row r="41" spans="2:13" ht="12.75">
      <c r="B41" t="s">
        <v>8</v>
      </c>
      <c r="F41" s="9">
        <f>F40/F39</f>
        <v>1.2722436738770166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137</v>
      </c>
      <c r="B42" s="7"/>
      <c r="C42" s="7"/>
      <c r="D42" s="7"/>
      <c r="E42" s="7"/>
      <c r="F42" s="5">
        <f>400+300+400+114.13</f>
        <v>1214.13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366113.31</v>
      </c>
      <c r="J43" s="23">
        <v>1</v>
      </c>
      <c r="K43" s="20" t="s">
        <v>144</v>
      </c>
      <c r="L43" s="25" t="s">
        <v>145</v>
      </c>
      <c r="M43" s="23">
        <f>6*460.32</f>
        <v>2761.92</v>
      </c>
    </row>
    <row r="44" spans="10:13" ht="12.75">
      <c r="J44" s="23">
        <v>2</v>
      </c>
      <c r="K44" s="20" t="s">
        <v>147</v>
      </c>
      <c r="L44" s="23"/>
      <c r="M44" s="23">
        <v>432</v>
      </c>
    </row>
    <row r="45" spans="2:13" ht="12.75">
      <c r="B45" s="1" t="s">
        <v>10</v>
      </c>
      <c r="C45" s="1"/>
      <c r="J45" s="23">
        <v>3</v>
      </c>
      <c r="K45" s="42" t="s">
        <v>151</v>
      </c>
      <c r="L45" s="23" t="s">
        <v>152</v>
      </c>
      <c r="M45" s="51">
        <f>12*35.1</f>
        <v>421.20000000000005</v>
      </c>
    </row>
    <row r="46" spans="10:13" ht="12.75">
      <c r="J46" s="23">
        <v>4</v>
      </c>
      <c r="K46" s="42" t="s">
        <v>154</v>
      </c>
      <c r="L46" s="23" t="s">
        <v>155</v>
      </c>
      <c r="M46" s="51">
        <f>5*29.86</f>
        <v>149.3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2" t="s">
        <v>156</v>
      </c>
      <c r="L47" s="23" t="s">
        <v>157</v>
      </c>
      <c r="M47" s="23">
        <v>14.9</v>
      </c>
    </row>
    <row r="48" spans="1:13" ht="12.75">
      <c r="A48" t="s">
        <v>12</v>
      </c>
      <c r="F48" s="11">
        <f>(5400+5400)*1.302</f>
        <v>14061.6</v>
      </c>
      <c r="J48" s="23">
        <v>6</v>
      </c>
      <c r="K48" s="42" t="s">
        <v>158</v>
      </c>
      <c r="L48" s="23" t="s">
        <v>159</v>
      </c>
      <c r="M48" s="51">
        <f>3*87.57</f>
        <v>262.71</v>
      </c>
    </row>
    <row r="49" spans="1:13" ht="12.75">
      <c r="A49" s="6" t="s">
        <v>15</v>
      </c>
      <c r="F49" s="11">
        <f>(6100+6100)*1.302</f>
        <v>15884.400000000001</v>
      </c>
      <c r="J49" s="23">
        <v>7</v>
      </c>
      <c r="K49" s="42"/>
      <c r="L49" s="23"/>
      <c r="M49" s="23"/>
    </row>
    <row r="50" spans="1:13" ht="12.75">
      <c r="A50" s="58" t="s">
        <v>87</v>
      </c>
      <c r="B50" s="46"/>
      <c r="C50" s="46"/>
      <c r="D50" s="46"/>
      <c r="E50" s="59">
        <v>0</v>
      </c>
      <c r="F50" s="47">
        <f>E50*E32</f>
        <v>0</v>
      </c>
      <c r="J50" s="23">
        <v>8</v>
      </c>
      <c r="K50" s="42"/>
      <c r="L50" s="23"/>
      <c r="M50" s="23"/>
    </row>
    <row r="51" spans="1:13" ht="12.75">
      <c r="A51" s="4" t="s">
        <v>26</v>
      </c>
      <c r="B51" s="1"/>
      <c r="F51" s="31">
        <f>F48+F49+F50</f>
        <v>29946</v>
      </c>
      <c r="J51" s="23">
        <v>9</v>
      </c>
      <c r="K51" s="42"/>
      <c r="L51" s="23"/>
      <c r="M51" s="23"/>
    </row>
    <row r="52" spans="1:13" ht="12.75">
      <c r="A52" s="4" t="s">
        <v>16</v>
      </c>
      <c r="J52" s="23">
        <v>10</v>
      </c>
      <c r="K52" s="42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2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0.6</v>
      </c>
      <c r="E54" t="s">
        <v>14</v>
      </c>
      <c r="F54" s="5">
        <f>B54*D54</f>
        <v>600.3</v>
      </c>
      <c r="J54" s="23">
        <v>12</v>
      </c>
      <c r="K54" s="42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600.3</v>
      </c>
      <c r="G55" s="44"/>
      <c r="J55" s="23">
        <v>13</v>
      </c>
      <c r="K55" s="42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2"/>
      <c r="L56" s="23"/>
      <c r="M56" s="23"/>
    </row>
    <row r="57" spans="1:13" ht="12.75">
      <c r="A57" s="62" t="s">
        <v>60</v>
      </c>
      <c r="B57" s="62">
        <v>3</v>
      </c>
      <c r="C57" s="62"/>
      <c r="D57" s="59">
        <v>6405</v>
      </c>
      <c r="E57" s="46"/>
      <c r="F57" s="65">
        <f>(B57*D57)*2</f>
        <v>38430</v>
      </c>
      <c r="G57" s="1"/>
      <c r="J57" s="23">
        <v>15</v>
      </c>
      <c r="K57" s="42"/>
      <c r="L57" s="23"/>
      <c r="M57" s="23"/>
    </row>
    <row r="58" spans="1:13" ht="12.75">
      <c r="A58" s="62" t="s">
        <v>135</v>
      </c>
      <c r="B58" s="62"/>
      <c r="C58" s="62"/>
      <c r="D58" s="59"/>
      <c r="E58" s="46"/>
      <c r="F58" s="66">
        <v>0</v>
      </c>
      <c r="J58" s="23">
        <v>16</v>
      </c>
      <c r="K58" s="42"/>
      <c r="L58" s="23"/>
      <c r="M58" s="23"/>
    </row>
    <row r="59" spans="1:13" ht="12.75">
      <c r="A59" s="4" t="s">
        <v>72</v>
      </c>
      <c r="B59" s="1"/>
      <c r="F59" s="8">
        <f>SUM(F57+F58)</f>
        <v>38430</v>
      </c>
      <c r="J59" s="23">
        <v>17</v>
      </c>
      <c r="K59" s="42"/>
      <c r="L59" s="23"/>
      <c r="M59" s="23"/>
    </row>
    <row r="60" spans="1:13" ht="12.75">
      <c r="A60" s="4" t="s">
        <v>61</v>
      </c>
      <c r="B60" s="4"/>
      <c r="J60" s="23">
        <v>18</v>
      </c>
      <c r="K60" s="42"/>
      <c r="L60" s="23"/>
      <c r="M60" s="23"/>
    </row>
    <row r="61" spans="1:13" ht="12.75">
      <c r="A61" t="s">
        <v>17</v>
      </c>
      <c r="C61" s="46">
        <v>1958853</v>
      </c>
      <c r="D61">
        <v>222433.7</v>
      </c>
      <c r="E61">
        <v>6455.5</v>
      </c>
      <c r="F61" s="33">
        <f>C61/D61*E61</f>
        <v>56850.08854998141</v>
      </c>
      <c r="J61" s="23">
        <v>19</v>
      </c>
      <c r="K61" s="42"/>
      <c r="L61" s="23"/>
      <c r="M61" s="23"/>
    </row>
    <row r="62" spans="1:13" ht="12.75">
      <c r="A62" t="s">
        <v>18</v>
      </c>
      <c r="F62" s="33">
        <f>M20</f>
        <v>39252.1916052</v>
      </c>
      <c r="J62" s="23">
        <v>20</v>
      </c>
      <c r="K62" s="42"/>
      <c r="L62" s="23"/>
      <c r="M62" s="23"/>
    </row>
    <row r="63" spans="1:13" ht="12.75">
      <c r="A63" t="s">
        <v>19</v>
      </c>
      <c r="F63" s="11">
        <f>M39</f>
        <v>170679.328524</v>
      </c>
      <c r="J63" s="23">
        <v>21</v>
      </c>
      <c r="K63" s="42"/>
      <c r="L63" s="23"/>
      <c r="M63" s="23"/>
    </row>
    <row r="64" spans="1:13" ht="12.75">
      <c r="A64" t="s">
        <v>76</v>
      </c>
      <c r="F64" s="5">
        <f>1*600*1.302</f>
        <v>781.2</v>
      </c>
      <c r="J64" s="23">
        <v>22</v>
      </c>
      <c r="K64" s="42"/>
      <c r="L64" s="23"/>
      <c r="M64" s="23"/>
    </row>
    <row r="65" spans="1:13" ht="12.75">
      <c r="A65" t="s">
        <v>20</v>
      </c>
      <c r="F65" s="11">
        <f>M68</f>
        <v>4042.03</v>
      </c>
      <c r="J65" s="23">
        <v>23</v>
      </c>
      <c r="K65" s="42"/>
      <c r="L65" s="23"/>
      <c r="M65" s="23"/>
    </row>
    <row r="66" spans="1:13" ht="12.75">
      <c r="A66" t="s">
        <v>21</v>
      </c>
      <c r="J66" s="23">
        <v>24</v>
      </c>
      <c r="K66" s="42"/>
      <c r="L66" s="23"/>
      <c r="M66" s="23"/>
    </row>
    <row r="67" spans="1:13" ht="12.75">
      <c r="A67" t="s">
        <v>22</v>
      </c>
      <c r="J67" s="23">
        <v>25</v>
      </c>
      <c r="K67" s="42"/>
      <c r="L67" s="23"/>
      <c r="M67" s="23"/>
    </row>
    <row r="68" spans="2:13" ht="12.75">
      <c r="B68">
        <v>6455.5</v>
      </c>
      <c r="C68" t="s">
        <v>13</v>
      </c>
      <c r="D68" s="11">
        <v>0.78</v>
      </c>
      <c r="E68" t="s">
        <v>14</v>
      </c>
      <c r="F68" s="11">
        <f>B68*D68</f>
        <v>5035.29</v>
      </c>
      <c r="J68" s="20"/>
      <c r="K68" s="20"/>
      <c r="L68" s="30" t="s">
        <v>57</v>
      </c>
      <c r="M68" s="32">
        <f>SUM(M43:M67)</f>
        <v>4042.03</v>
      </c>
    </row>
    <row r="69" spans="1:6" ht="12.75">
      <c r="A69" s="46" t="s">
        <v>86</v>
      </c>
      <c r="B69" s="46"/>
      <c r="C69" s="46"/>
      <c r="D69" s="47"/>
      <c r="E69" s="46"/>
      <c r="F69" s="47">
        <v>0</v>
      </c>
    </row>
    <row r="70" spans="1:6" ht="12.75">
      <c r="A70" s="46" t="s">
        <v>88</v>
      </c>
      <c r="B70" s="46"/>
      <c r="C70" s="46"/>
      <c r="D70" s="47">
        <v>0</v>
      </c>
      <c r="E70" s="46"/>
      <c r="F70" s="47">
        <f>D70*E32</f>
        <v>0</v>
      </c>
    </row>
    <row r="71" spans="1:6" ht="12.75">
      <c r="A71" s="4" t="s">
        <v>71</v>
      </c>
      <c r="B71" s="4"/>
      <c r="C71" s="10"/>
      <c r="F71" s="31">
        <f>SUM(F61:F70)</f>
        <v>276640.12867918145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0.49</v>
      </c>
      <c r="E73" t="s">
        <v>14</v>
      </c>
      <c r="F73" s="11">
        <f>B73*D73</f>
        <v>3163.195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3.21</v>
      </c>
      <c r="F76" s="11">
        <f>B76*D76</f>
        <v>20722.155</v>
      </c>
    </row>
    <row r="77" spans="1:6" ht="12.75">
      <c r="A77" s="4" t="s">
        <v>63</v>
      </c>
      <c r="B77" s="1"/>
      <c r="F77" s="31">
        <f>F73+F76</f>
        <v>23885.35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6.08</v>
      </c>
      <c r="F80" s="11">
        <f>B80*D80</f>
        <v>39249.44</v>
      </c>
    </row>
    <row r="81" spans="1:9" ht="12.75">
      <c r="A81" s="4" t="s">
        <v>65</v>
      </c>
      <c r="B81" s="1"/>
      <c r="F81" s="31">
        <f>SUM(F80)</f>
        <v>39249.44</v>
      </c>
      <c r="I81" s="7"/>
    </row>
    <row r="82" spans="1:6" ht="12.75">
      <c r="A82" s="60" t="s">
        <v>81</v>
      </c>
      <c r="B82" s="55"/>
      <c r="C82" s="46"/>
      <c r="D82" s="59">
        <v>0</v>
      </c>
      <c r="E82" s="46"/>
      <c r="F82" s="61">
        <f>D82*E32</f>
        <v>0</v>
      </c>
    </row>
    <row r="83" spans="1:6" ht="12.75">
      <c r="A83" s="1" t="s">
        <v>25</v>
      </c>
      <c r="B83" s="1"/>
      <c r="F83" s="31">
        <f>F51+F55+F59+F71+F77+F81+F82</f>
        <v>408751.2186791814</v>
      </c>
    </row>
    <row r="84" spans="1:6" ht="12.75">
      <c r="A84" s="1" t="s">
        <v>79</v>
      </c>
      <c r="B84" s="38"/>
      <c r="C84" s="38">
        <v>0.058</v>
      </c>
      <c r="D84" s="1"/>
      <c r="E84" s="1"/>
      <c r="F84" s="31">
        <f>F83*5.8%</f>
        <v>23707.57068339252</v>
      </c>
    </row>
    <row r="85" spans="1:6" ht="12.75">
      <c r="A85" s="55"/>
      <c r="B85" s="56" t="s">
        <v>132</v>
      </c>
      <c r="C85" s="56"/>
      <c r="D85" s="55"/>
      <c r="E85" s="57"/>
      <c r="F85" s="64">
        <f>(2725.94*2)*5.82</f>
        <v>31729.941600000002</v>
      </c>
    </row>
    <row r="86" spans="1:6" ht="12.75">
      <c r="A86" s="1"/>
      <c r="B86" s="38" t="s">
        <v>133</v>
      </c>
      <c r="C86" s="38"/>
      <c r="D86" s="1"/>
      <c r="E86" s="53"/>
      <c r="F86" s="54">
        <f>740.24+740.24</f>
        <v>1480.48</v>
      </c>
    </row>
    <row r="87" spans="1:6" ht="12.75">
      <c r="A87" s="1"/>
      <c r="B87" s="38" t="s">
        <v>134</v>
      </c>
      <c r="C87" s="38"/>
      <c r="D87" s="1"/>
      <c r="E87" s="53"/>
      <c r="F87" s="54">
        <f>4336.5+4336.5</f>
        <v>8673</v>
      </c>
    </row>
    <row r="88" spans="1:6" ht="15">
      <c r="A88" s="12" t="s">
        <v>27</v>
      </c>
      <c r="B88" s="12"/>
      <c r="C88" s="41"/>
      <c r="D88" s="12"/>
      <c r="E88" s="12"/>
      <c r="F88" s="34">
        <f>F83+F84+F85+F86+F87</f>
        <v>474342.21096257394</v>
      </c>
    </row>
    <row r="89" spans="2:6" ht="12.75">
      <c r="B89" s="36" t="s">
        <v>69</v>
      </c>
      <c r="C89" s="37" t="s">
        <v>70</v>
      </c>
      <c r="D89" s="22" t="s">
        <v>67</v>
      </c>
      <c r="E89" s="22" t="s">
        <v>68</v>
      </c>
      <c r="F89" s="35" t="s">
        <v>141</v>
      </c>
    </row>
    <row r="90" spans="1:6" ht="12.75">
      <c r="A90" s="13"/>
      <c r="B90" s="45">
        <v>45047</v>
      </c>
      <c r="C90" s="25">
        <v>245756</v>
      </c>
      <c r="D90" s="39">
        <f>F43</f>
        <v>366113.31</v>
      </c>
      <c r="E90" s="39">
        <f>F88</f>
        <v>474342.21096257394</v>
      </c>
      <c r="F90" s="40">
        <f>C90+D90-E90</f>
        <v>137527.09903742612</v>
      </c>
    </row>
    <row r="92" spans="1:6" ht="13.5" thickBot="1">
      <c r="A92" t="s">
        <v>116</v>
      </c>
      <c r="C92" s="49" t="s">
        <v>140</v>
      </c>
      <c r="D92" s="8" t="s">
        <v>117</v>
      </c>
      <c r="E92" s="49">
        <v>45107</v>
      </c>
      <c r="F92" t="s">
        <v>118</v>
      </c>
    </row>
    <row r="93" spans="1:7" ht="13.5" thickBot="1">
      <c r="A93" t="s">
        <v>119</v>
      </c>
      <c r="F93" s="50">
        <f>E90</f>
        <v>474342.21096257394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2023-01-12T17:21:14Z</cp:lastPrinted>
  <dcterms:created xsi:type="dcterms:W3CDTF">2008-08-18T07:30:19Z</dcterms:created>
  <dcterms:modified xsi:type="dcterms:W3CDTF">2023-07-24T12:06:26Z</dcterms:modified>
  <cp:category/>
  <cp:version/>
  <cp:contentType/>
  <cp:contentStatus/>
</cp:coreProperties>
</file>