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<sst xmlns="http://schemas.openxmlformats.org/spreadsheetml/2006/main" count="170" uniqueCount="146">
  <si>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</si>
  <si>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</si>
  <si>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</si>
  <si>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</si>
  <si>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</si>
  <si>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</si>
  <si>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</si>
  <si>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</si>
  <si>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</si>
  <si>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</si>
  <si>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</si>
  <si>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</si>
  <si>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</si>
  <si>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</si>
  <si>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</si>
  <si>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</si>
  <si>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</si>
  <si>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</si>
  <si>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</si>
  <si>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</si>
  <si>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</si>
  <si>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</si>
  <si>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</si>
  <si>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</si>
  <si>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</si>
  <si>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</si>
  <si>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</si>
  <si>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</si>
  <si>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</si>
  <si>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</si>
  <si>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</si>
  <si>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</si>
  <si>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</si>
  <si>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</si>
  <si>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</si>
  <si>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</si>
  <si>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</si>
  <si>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</si>
  <si>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</si>
  <si>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</si>
  <si>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</si>
  <si>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</si>
  <si>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</si>
  <si>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</si>
  <si>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</si>
  <si>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</si>
  <si>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</si>
  <si>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</si>
  <si>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</si>
  <si>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</si>
  <si>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</si>
  <si>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</si>
  <si>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</si>
  <si>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</si>
  <si>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</si>
  <si>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</si>
  <si>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</si>
  <si>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</si>
  <si>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</si>
  <si>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</si>
  <si>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</si>
  <si>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</si>
  <si>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</si>
  <si>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</si>
  <si>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</si>
  <si>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</si>
  <si>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</si>
  <si>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</si>
  <si>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</si>
  <si>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</si>
  <si>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</si>
  <si>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</si>
  <si>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</si>
  <si>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</si>
  <si>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</si>
  <si>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</si>
  <si>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</si>
  <si>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</si>
  <si>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</si>
  <si>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</si>
  <si>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</si>
  <si>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</si>
  <si>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</si>
  <si>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</si>
  <si>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</si>
  <si>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</si>
  <si>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</si>
  <si>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</si>
  <si>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</si>
  <si>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</si>
  <si>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</si>
  <si>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</si>
  <si>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</si>
  <si>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</si>
  <si>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</si>
  <si>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</si>
  <si>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</si>
  <si>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</si>
  <si>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</si>
  <si>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</si>
  <si>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</si>
  <si>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</si>
  <si>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</si>
  <si>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</si>
  <si>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</si>
  <si>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</si>
  <si>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</si>
  <si>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</si>
  <si>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</si>
  <si>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</si>
  <si>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</si>
  <si>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</si>
  <si>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</si>
  <si>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</si>
  <si>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</si>
  <si>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</si>
  <si>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</si>
  <si>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</si>
  <si>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</si>
  <si>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</si>
  <si>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</si>
  <si>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</si>
  <si>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</si>
  <si>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</si>
  <si>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</si>
  <si>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</si>
  <si>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</si>
  <si>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</si>
  <si>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</si>
  <si>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3.  Материалы, спецодежда и инвентарь</t>
  </si>
  <si>
    <t>2023 г.</t>
  </si>
  <si>
    <r>
      <t>1.2 Аренда</t>
    </r>
    <r>
      <rPr>
        <sz val="8"/>
        <rFont val="Arial Cyr"/>
        <family val="0"/>
      </rPr>
      <t xml:space="preserve"> (Ростелеком, ИП"Фролова",МТС, ТТК, Видикон)</t>
    </r>
  </si>
  <si>
    <t>августа</t>
  </si>
  <si>
    <t>за   июль-август  2023 г.</t>
  </si>
  <si>
    <t>01.07.2023г.</t>
  </si>
  <si>
    <t>ост.на 01.09</t>
  </si>
  <si>
    <t xml:space="preserve">смена ламп (5шт) </t>
  </si>
  <si>
    <t>лампа</t>
  </si>
  <si>
    <t>5шт</t>
  </si>
  <si>
    <t xml:space="preserve">смена ламп (7шт) </t>
  </si>
  <si>
    <t>7шт</t>
  </si>
  <si>
    <t>заделка проема под лестн.маршем</t>
  </si>
  <si>
    <t>доска</t>
  </si>
  <si>
    <t>1шт</t>
  </si>
  <si>
    <t>саморез</t>
  </si>
  <si>
    <t>30шт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</si>
</sst>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52" sqref="M52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1.87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83</v>
      </c>
      <c r="D1" s="8">
        <v>7</v>
      </c>
      <c r="E1" s="58">
        <v>8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44</v>
      </c>
      <c r="L7" s="14"/>
      <c r="M7" s="43">
        <f aca="true" t="shared" si="0" ref="M7:M19">L7*524.58*1.302</f>
        <v>0</v>
      </c>
    </row>
    <row r="8" spans="1:13" ht="12.75">
      <c r="A8" t="s">
        <v>89</v>
      </c>
      <c r="J8" s="15"/>
      <c r="K8" s="15" t="s">
        <v>45</v>
      </c>
      <c r="L8" s="21"/>
      <c r="M8" s="43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3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3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3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15</v>
      </c>
      <c r="M17" s="43">
        <f t="shared" si="0"/>
        <v>10245.047400000001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3">
        <f t="shared" si="0"/>
        <v>922.0542660000002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3">
        <f t="shared" si="0"/>
        <v>341.50158000000005</v>
      </c>
    </row>
    <row r="20" spans="1:13" ht="12.75">
      <c r="A20" t="s">
        <v>125</v>
      </c>
      <c r="J20" s="20"/>
      <c r="K20" s="27" t="s">
        <v>58</v>
      </c>
      <c r="L20" s="28">
        <f>SUM(L6:L19)</f>
        <v>16.85</v>
      </c>
      <c r="M20" s="32">
        <f>SUM(M6:M19)</f>
        <v>11508.603246000002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3">
        <v>0.35</v>
      </c>
      <c r="M24" s="43">
        <f aca="true" t="shared" si="1" ref="M24:M43">L24*524.58*1.302</f>
        <v>239.05110600000003</v>
      </c>
    </row>
    <row r="25" spans="1:13" ht="12.75">
      <c r="A25" t="s">
        <v>105</v>
      </c>
      <c r="J25" s="20">
        <v>2</v>
      </c>
      <c r="K25" s="20" t="s">
        <v>139</v>
      </c>
      <c r="L25" s="43">
        <f>0.07*7.1</f>
        <v>0.497</v>
      </c>
      <c r="M25" s="43">
        <f t="shared" si="1"/>
        <v>339.45257052000005</v>
      </c>
    </row>
    <row r="26" spans="1:13" ht="12.75">
      <c r="A26" t="s">
        <v>106</v>
      </c>
      <c r="J26" s="20">
        <v>3</v>
      </c>
      <c r="K26" s="20" t="s">
        <v>141</v>
      </c>
      <c r="L26" s="43">
        <v>1.8</v>
      </c>
      <c r="M26" s="43">
        <f t="shared" si="1"/>
        <v>1229.4056880000003</v>
      </c>
    </row>
    <row r="27" spans="1:13" ht="12.75">
      <c r="A27" s="45" t="s">
        <v>107</v>
      </c>
      <c r="B27" s="45"/>
      <c r="C27" s="45"/>
      <c r="D27" s="45"/>
      <c r="E27" s="45"/>
      <c r="F27" s="45"/>
      <c r="G27" s="45"/>
      <c r="J27" s="20">
        <v>4</v>
      </c>
      <c r="K27" s="20"/>
      <c r="L27" s="43"/>
      <c r="M27" s="4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3">
        <f t="shared" si="1"/>
        <v>0</v>
      </c>
    </row>
    <row r="29" spans="10:13" ht="12.75">
      <c r="J29" s="20">
        <v>6</v>
      </c>
      <c r="K29" s="20"/>
      <c r="L29" s="25"/>
      <c r="M29" s="43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43">
        <f t="shared" si="1"/>
        <v>0</v>
      </c>
    </row>
    <row r="31" spans="10:13" ht="12.75">
      <c r="J31" s="20">
        <v>8</v>
      </c>
      <c r="K31" s="20"/>
      <c r="L31" s="25"/>
      <c r="M31" s="43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43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43">
        <f t="shared" si="1"/>
        <v>0</v>
      </c>
    </row>
    <row r="36" spans="10:13" ht="12.75">
      <c r="J36" s="20">
        <v>13</v>
      </c>
      <c r="K36" s="20"/>
      <c r="L36" s="25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25"/>
      <c r="M38" s="43">
        <f t="shared" si="1"/>
        <v>0</v>
      </c>
    </row>
    <row r="39" spans="1:13" ht="12.75">
      <c r="A39" s="2" t="s">
        <v>6</v>
      </c>
      <c r="F39" s="11">
        <v>97343.28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83730.12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0.8601530583312993</v>
      </c>
      <c r="J41" s="20">
        <v>18</v>
      </c>
      <c r="K41" s="20"/>
      <c r="L41" s="25"/>
      <c r="M41" s="43">
        <f t="shared" si="1"/>
        <v>0</v>
      </c>
    </row>
    <row r="42" spans="1:13" ht="12.75">
      <c r="A42" t="s">
        <v>131</v>
      </c>
      <c r="F42" s="11">
        <f>400+(40.9*17.21)+300+400+114.13</f>
        <v>1918.0190000000002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85648.139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58</v>
      </c>
      <c r="L44" s="28">
        <f>SUM(L24:L43)</f>
        <v>2.6470000000000002</v>
      </c>
      <c r="M44" s="32">
        <f>SUM(M24:M43)</f>
        <v>1807.9093645200005</v>
      </c>
    </row>
    <row r="45" spans="2:11" ht="12.75">
      <c r="B45" s="1" t="s">
        <v>10</v>
      </c>
      <c r="C45" s="1"/>
      <c r="K45" s="1" t="s">
        <v>62</v>
      </c>
    </row>
    <row r="46" spans="10:13" ht="12.75">
      <c r="J46" s="22" t="s">
        <v>36</v>
      </c>
      <c r="K46" s="22"/>
      <c r="L46" s="22" t="s">
        <v>63</v>
      </c>
      <c r="M46" s="22" t="s">
        <v>42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37</v>
      </c>
      <c r="K47" s="23" t="s">
        <v>38</v>
      </c>
      <c r="L47" s="23"/>
      <c r="M47" s="23" t="s">
        <v>64</v>
      </c>
    </row>
    <row r="48" spans="1:13" ht="12.75">
      <c r="A48" t="s">
        <v>12</v>
      </c>
      <c r="F48" s="11">
        <f>(8097+10050)*1.302</f>
        <v>23627.394</v>
      </c>
      <c r="J48" s="20">
        <v>1</v>
      </c>
      <c r="K48" s="20" t="s">
        <v>137</v>
      </c>
      <c r="L48" s="25" t="s">
        <v>138</v>
      </c>
      <c r="M48" s="43">
        <f>5*15.9</f>
        <v>79.5</v>
      </c>
    </row>
    <row r="49" spans="1:13" ht="12.75">
      <c r="A49" s="6" t="s">
        <v>15</v>
      </c>
      <c r="F49" s="11">
        <f>(2600+2600)*1.302</f>
        <v>6770.400000000001</v>
      </c>
      <c r="J49" s="20">
        <v>2</v>
      </c>
      <c r="K49" s="20" t="s">
        <v>137</v>
      </c>
      <c r="L49" s="25" t="s">
        <v>140</v>
      </c>
      <c r="M49" s="25">
        <f>7*15.9</f>
        <v>111.3</v>
      </c>
    </row>
    <row r="50" spans="1:13" ht="12.75">
      <c r="A50" s="51" t="s">
        <v>129</v>
      </c>
      <c r="B50" s="52"/>
      <c r="C50" s="52"/>
      <c r="D50" s="52"/>
      <c r="E50" s="53">
        <v>0</v>
      </c>
      <c r="F50" s="53">
        <f>E50*E32</f>
        <v>0</v>
      </c>
      <c r="J50" s="20">
        <v>3</v>
      </c>
      <c r="K50" s="20" t="s">
        <v>142</v>
      </c>
      <c r="L50" s="25" t="s">
        <v>143</v>
      </c>
      <c r="M50" s="25">
        <v>135</v>
      </c>
    </row>
    <row r="51" spans="1:13" ht="12.75">
      <c r="A51" s="54" t="s">
        <v>34</v>
      </c>
      <c r="B51" s="52"/>
      <c r="C51" s="52"/>
      <c r="D51" s="52"/>
      <c r="E51" s="52"/>
      <c r="F51" s="55">
        <f>F48+F49+F50</f>
        <v>30397.794</v>
      </c>
      <c r="J51" s="20">
        <v>4</v>
      </c>
      <c r="K51" s="20" t="s">
        <v>144</v>
      </c>
      <c r="L51" s="25" t="s">
        <v>145</v>
      </c>
      <c r="M51" s="25">
        <f>30*2.8</f>
        <v>84</v>
      </c>
    </row>
    <row r="52" spans="1:13" ht="12.75">
      <c r="A52" s="4" t="s">
        <v>16</v>
      </c>
      <c r="J52" s="20">
        <v>5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6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7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8</v>
      </c>
      <c r="K55" s="20"/>
      <c r="L55" s="25"/>
      <c r="M55" s="25"/>
    </row>
    <row r="56" spans="1:13" ht="12.75">
      <c r="A56" s="4" t="s">
        <v>18</v>
      </c>
      <c r="B56" s="4"/>
      <c r="J56" s="20">
        <v>9</v>
      </c>
      <c r="K56" s="20"/>
      <c r="L56" s="25"/>
      <c r="M56" s="25"/>
    </row>
    <row r="57" spans="1:13" ht="12.75">
      <c r="A57" t="s">
        <v>19</v>
      </c>
      <c r="C57" s="44">
        <v>1958853</v>
      </c>
      <c r="D57">
        <v>222433.7</v>
      </c>
      <c r="E57">
        <v>2803</v>
      </c>
      <c r="F57" s="33">
        <f>C57/D57*E57</f>
        <v>24684.5013098285</v>
      </c>
      <c r="J57" s="20">
        <v>10</v>
      </c>
      <c r="K57" s="20"/>
      <c r="L57" s="25"/>
      <c r="M57" s="25"/>
    </row>
    <row r="58" spans="1:13" ht="12.75">
      <c r="A58" t="s">
        <v>20</v>
      </c>
      <c r="F58" s="33">
        <f>M20</f>
        <v>11508.603246000002</v>
      </c>
      <c r="J58" s="20">
        <v>11</v>
      </c>
      <c r="K58" s="20"/>
      <c r="L58" s="25"/>
      <c r="M58" s="25"/>
    </row>
    <row r="59" spans="1:13" ht="12.75">
      <c r="A59" t="s">
        <v>21</v>
      </c>
      <c r="F59" s="11">
        <f>M44</f>
        <v>1807.9093645200005</v>
      </c>
      <c r="J59" s="20">
        <v>12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13</v>
      </c>
      <c r="K60" s="20"/>
      <c r="L60" s="25"/>
      <c r="M60" s="25"/>
    </row>
    <row r="61" spans="1:13" ht="12.75">
      <c r="A61" t="s">
        <v>22</v>
      </c>
      <c r="F61" s="11">
        <f>M66</f>
        <v>409.8</v>
      </c>
      <c r="J61" s="20">
        <v>14</v>
      </c>
      <c r="K61" s="20"/>
      <c r="L61" s="25"/>
      <c r="M61" s="25"/>
    </row>
    <row r="62" spans="1:13" ht="12.75">
      <c r="A62" t="s">
        <v>23</v>
      </c>
      <c r="J62" s="20">
        <v>15</v>
      </c>
      <c r="K62" s="20"/>
      <c r="L62" s="25"/>
      <c r="M62" s="25"/>
    </row>
    <row r="63" spans="1:13" ht="12.75">
      <c r="A63" t="s">
        <v>24</v>
      </c>
      <c r="J63" s="20">
        <v>16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1.2</v>
      </c>
      <c r="E64" t="s">
        <v>14</v>
      </c>
      <c r="F64" s="11">
        <f>B64*D64</f>
        <v>3363.6</v>
      </c>
      <c r="J64" s="20">
        <v>17</v>
      </c>
      <c r="K64" s="20"/>
      <c r="L64" s="25"/>
      <c r="M64" s="25"/>
    </row>
    <row r="65" spans="1:13" ht="12.75">
      <c r="A65" s="52" t="s">
        <v>82</v>
      </c>
      <c r="B65" s="52"/>
      <c r="C65" s="52"/>
      <c r="D65" s="56">
        <v>0</v>
      </c>
      <c r="E65" s="52"/>
      <c r="F65" s="56">
        <f>D65*E32</f>
        <v>0</v>
      </c>
      <c r="J65" s="20">
        <v>18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41774.4139203485</v>
      </c>
      <c r="J66" s="20"/>
      <c r="K66" s="20"/>
      <c r="L66" s="30" t="s">
        <v>65</v>
      </c>
      <c r="M66" s="32">
        <f>SUM(M48:M65)</f>
        <v>409.8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2803</v>
      </c>
      <c r="C68" t="s">
        <v>66</v>
      </c>
      <c r="D68" s="5">
        <v>0.49</v>
      </c>
      <c r="E68" t="s">
        <v>14</v>
      </c>
      <c r="F68" s="11">
        <f>B68*D68</f>
        <v>1373.47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2.58</v>
      </c>
      <c r="E71" t="s">
        <v>14</v>
      </c>
      <c r="F71" s="11">
        <f>B71*D71</f>
        <v>7231.74</v>
      </c>
    </row>
    <row r="72" spans="1:6" ht="12.75">
      <c r="A72" s="4" t="s">
        <v>29</v>
      </c>
      <c r="F72" s="31">
        <f>F68+F71</f>
        <v>8605.21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5.68</v>
      </c>
      <c r="E75" t="s">
        <v>14</v>
      </c>
      <c r="F75" s="11">
        <f>B75*D75</f>
        <v>15921.039999999999</v>
      </c>
    </row>
    <row r="76" spans="1:6" ht="12.75">
      <c r="A76" s="4" t="s">
        <v>32</v>
      </c>
      <c r="F76" s="8">
        <f>SUM(F75)</f>
        <v>15921.039999999999</v>
      </c>
    </row>
    <row r="77" spans="1:6" ht="12.75">
      <c r="A77" s="54" t="s">
        <v>77</v>
      </c>
      <c r="B77" s="52"/>
      <c r="C77" s="52"/>
      <c r="D77" s="53">
        <v>0</v>
      </c>
      <c r="E77" s="52"/>
      <c r="F77" s="57">
        <f>D77*E32</f>
        <v>0</v>
      </c>
    </row>
    <row r="78" spans="1:6" ht="12.75">
      <c r="A78" s="1" t="s">
        <v>33</v>
      </c>
      <c r="B78" s="1"/>
      <c r="F78" s="31">
        <f>F51+F55+F66+F72+F76+F77</f>
        <v>96698.45792034849</v>
      </c>
    </row>
    <row r="79" spans="1:6" ht="12.75">
      <c r="A79" s="1" t="s">
        <v>75</v>
      </c>
      <c r="B79" s="34"/>
      <c r="C79" s="34">
        <v>0.058</v>
      </c>
      <c r="D79" s="1"/>
      <c r="E79" s="1"/>
      <c r="F79" s="31">
        <v>0</v>
      </c>
    </row>
    <row r="80" spans="1:6" ht="12.75">
      <c r="A80" s="1"/>
      <c r="B80" s="34" t="s">
        <v>126</v>
      </c>
      <c r="C80" s="34"/>
      <c r="D80" s="1"/>
      <c r="E80" s="49"/>
      <c r="F80" s="50">
        <f>7110.29+7468.45</f>
        <v>14578.74</v>
      </c>
    </row>
    <row r="81" spans="1:6" ht="12.75">
      <c r="A81" s="1"/>
      <c r="B81" s="34" t="s">
        <v>127</v>
      </c>
      <c r="C81" s="34"/>
      <c r="D81" s="1"/>
      <c r="E81" s="49"/>
      <c r="F81" s="50">
        <f>452.1+247.75</f>
        <v>699.85</v>
      </c>
    </row>
    <row r="82" spans="1:6" ht="12.75">
      <c r="A82" s="1"/>
      <c r="B82" s="34" t="s">
        <v>128</v>
      </c>
      <c r="C82" s="34"/>
      <c r="D82" s="1"/>
      <c r="E82" s="49"/>
      <c r="F82" s="50">
        <f>2645.54+1445.5</f>
        <v>4091.04</v>
      </c>
    </row>
    <row r="83" spans="1:6" ht="15">
      <c r="A83" s="12" t="s">
        <v>35</v>
      </c>
      <c r="B83" s="12"/>
      <c r="C83" s="12"/>
      <c r="D83" s="12"/>
      <c r="E83" s="12"/>
      <c r="F83" s="40">
        <f>F78+F79+F80+F81+F82</f>
        <v>116068.0879203485</v>
      </c>
    </row>
    <row r="84" spans="2:9" ht="12.75">
      <c r="B84" s="35" t="s">
        <v>68</v>
      </c>
      <c r="C84" s="36" t="s">
        <v>69</v>
      </c>
      <c r="D84" s="22" t="s">
        <v>70</v>
      </c>
      <c r="E84" s="22" t="s">
        <v>71</v>
      </c>
      <c r="F84" s="39" t="s">
        <v>135</v>
      </c>
      <c r="I84" s="7"/>
    </row>
    <row r="85" spans="1:6" ht="12.75">
      <c r="A85" s="13"/>
      <c r="B85" s="37">
        <v>45108</v>
      </c>
      <c r="C85" s="38">
        <v>-1091818</v>
      </c>
      <c r="D85" s="41">
        <f>F43</f>
        <v>85648.139</v>
      </c>
      <c r="E85" s="41">
        <f>F83</f>
        <v>116068.0879203485</v>
      </c>
      <c r="F85" s="42">
        <f>C85+D85-E85</f>
        <v>-1122237.9489203484</v>
      </c>
    </row>
    <row r="87" spans="1:6" ht="13.5" thickBot="1">
      <c r="A87" t="s">
        <v>110</v>
      </c>
      <c r="C87" s="46" t="s">
        <v>134</v>
      </c>
      <c r="D87" s="8" t="s">
        <v>111</v>
      </c>
      <c r="E87" s="46">
        <v>45169</v>
      </c>
      <c r="F87" t="s">
        <v>112</v>
      </c>
    </row>
    <row r="88" spans="1:7" ht="13.5" thickBot="1">
      <c r="A88" t="s">
        <v>113</v>
      </c>
      <c r="F88" s="47">
        <f>E85</f>
        <v>116068.0879203485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2023-06-18T05:55:24Z</cp:lastPrinted>
  <dcterms:created xsi:type="dcterms:W3CDTF">2008-08-18T07:30:19Z</dcterms:created>
  <dcterms:modified xsi:type="dcterms:W3CDTF">2023-11-20T08:12:44Z</dcterms:modified>
  <cp:category/>
  <cp:version/>
  <cp:contentType/>
  <cp:contentStatus/>
</cp:coreProperties>
</file>