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<sst xmlns="http://schemas.openxmlformats.org/spreadsheetml/2006/main" count="190" uniqueCount="163">
  <si>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</si>
  <si>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</si>
  <si>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</si>
  <si>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</si>
  <si>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</si>
  <si>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</si>
  <si>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</si>
  <si>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</si>
  <si>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</si>
  <si>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</si>
  <si>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</si>
  <si>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</si>
  <si>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</si>
  <si>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</si>
  <si>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</si>
  <si>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</si>
  <si>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</si>
  <si>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</si>
  <si>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</si>
  <si>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</si>
  <si>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</si>
  <si>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</si>
  <si>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</si>
  <si>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</si>
  <si>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</si>
  <si>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</si>
  <si>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</si>
  <si>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</si>
  <si>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</si>
  <si>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</si>
  <si>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</si>
  <si>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</si>
  <si>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</si>
  <si>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</si>
  <si>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</si>
  <si>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</si>
  <si>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</si>
  <si>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</si>
  <si>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</si>
  <si>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</si>
  <si>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</si>
  <si>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</si>
  <si>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</si>
  <si>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</si>
  <si>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</si>
  <si>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</si>
  <si>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</si>
  <si>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</si>
  <si>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</si>
  <si>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</si>
  <si>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</si>
  <si>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</si>
  <si>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</si>
  <si>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</si>
  <si>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</si>
  <si>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</si>
  <si>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</si>
  <si>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</si>
  <si>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</si>
  <si>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</si>
  <si>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</si>
  <si>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</si>
  <si>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</si>
  <si>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</si>
  <si>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</si>
  <si>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</si>
  <si>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</si>
  <si>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</si>
  <si>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</si>
  <si>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</si>
  <si>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</si>
  <si>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</si>
  <si>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</si>
  <si>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</si>
  <si>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</si>
  <si>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</si>
  <si>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</si>
  <si>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</si>
  <si>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</si>
  <si>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</si>
  <si>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</si>
  <si>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</si>
  <si>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</si>
  <si>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</si>
  <si>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</si>
  <si>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</si>
  <si>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</si>
  <si>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</si>
  <si>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</si>
  <si>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</si>
  <si>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</si>
  <si>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</si>
  <si>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</si>
  <si>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</si>
  <si>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</si>
  <si>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</si>
  <si>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</si>
  <si>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</si>
  <si>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</si>
  <si>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</si>
  <si>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</si>
  <si>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</si>
  <si>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</si>
  <si>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</si>
  <si>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</si>
  <si>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</si>
  <si>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</si>
  <si>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</si>
  <si>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</si>
  <si>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</si>
  <si>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</si>
  <si>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</si>
  <si>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</si>
  <si>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</si>
  <si>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</si>
  <si>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</si>
  <si>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</si>
  <si>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</si>
  <si>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</si>
  <si>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</si>
  <si>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</si>
  <si>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</si>
  <si>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</si>
  <si>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</si>
  <si>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</si>
  <si>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</si>
  <si>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</si>
  <si>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</si>
  <si>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</si>
  <si>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</si>
  <si>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</si>
  <si>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</si>
  <si>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</si>
  <si>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Видикон)</t>
  </si>
  <si>
    <t>декабря</t>
  </si>
  <si>
    <t>за   ноябрь-декабрь  2023 г.</t>
  </si>
  <si>
    <t>01.11.2023г.</t>
  </si>
  <si>
    <t>ост.на 01.01</t>
  </si>
  <si>
    <t>спец.техника</t>
  </si>
  <si>
    <t>работа по договору</t>
  </si>
  <si>
    <t xml:space="preserve">уст-ка заглушки (2шт) </t>
  </si>
  <si>
    <t>бочонок 15</t>
  </si>
  <si>
    <t>2шт</t>
  </si>
  <si>
    <t>заглушка</t>
  </si>
  <si>
    <t xml:space="preserve">смена ламп (3шт) </t>
  </si>
  <si>
    <t>лампа</t>
  </si>
  <si>
    <t>3шт</t>
  </si>
  <si>
    <t>бетоноконтакт</t>
  </si>
  <si>
    <t>1шт</t>
  </si>
  <si>
    <t xml:space="preserve">штукатурка </t>
  </si>
  <si>
    <t>200кг</t>
  </si>
  <si>
    <t>цемент</t>
  </si>
  <si>
    <t>50кг</t>
  </si>
  <si>
    <t>грунтовка</t>
  </si>
  <si>
    <t>противомор.</t>
  </si>
  <si>
    <t>остекление (1мп) чердак</t>
  </si>
  <si>
    <t>стекло</t>
  </si>
  <si>
    <t>1м2</t>
  </si>
  <si>
    <t>вскрытие стены, заделка кирпичем</t>
  </si>
  <si>
    <t>прочистка вентканалов п-д2</t>
  </si>
  <si>
    <t>10кг</t>
  </si>
  <si>
    <t>пескобетон</t>
  </si>
  <si>
    <t>35кг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</si>
</sst>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0">
      <selection activeCell="M50" sqref="M50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11</v>
      </c>
      <c r="E2" s="64">
        <v>12</v>
      </c>
      <c r="K2" s="5" t="s">
        <v>135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1">
        <f>L6*524.58*1.302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1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51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1">
        <f t="shared" si="0"/>
        <v>109.28050560000003</v>
      </c>
    </row>
    <row r="14" spans="1:13" ht="12.75">
      <c r="A14" t="s">
        <v>97</v>
      </c>
      <c r="J14" s="20">
        <v>5</v>
      </c>
      <c r="K14" s="19" t="s">
        <v>49</v>
      </c>
      <c r="L14" s="25">
        <v>3.97</v>
      </c>
      <c r="M14" s="51">
        <f t="shared" si="0"/>
        <v>2711.5225452000004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4.5</v>
      </c>
      <c r="M17" s="51">
        <f t="shared" si="0"/>
        <v>3073.5142200000005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1">
        <f t="shared" si="0"/>
        <v>737.6434128000001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1">
        <f t="shared" si="0"/>
        <v>341.50158000000005</v>
      </c>
    </row>
    <row r="20" spans="1:13" ht="12.75">
      <c r="A20" t="s">
        <v>103</v>
      </c>
      <c r="J20" s="20"/>
      <c r="K20" s="27" t="s">
        <v>57</v>
      </c>
      <c r="L20" s="28">
        <f>SUM(L6:L19)</f>
        <v>10.209999999999999</v>
      </c>
      <c r="M20" s="32">
        <f>SUM(M6:M19)</f>
        <v>6973.462263600001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139</v>
      </c>
      <c r="L24" s="25"/>
      <c r="M24" s="51">
        <v>9900</v>
      </c>
    </row>
    <row r="25" spans="1:13" ht="12.75">
      <c r="A25" t="s">
        <v>107</v>
      </c>
      <c r="J25" s="20">
        <v>2</v>
      </c>
      <c r="K25" s="20" t="s">
        <v>140</v>
      </c>
      <c r="L25" s="51">
        <f>2*1.12</f>
        <v>2.24</v>
      </c>
      <c r="M25" s="51">
        <f aca="true" t="shared" si="1" ref="M25:M33">L25*524.58*1.302</f>
        <v>1529.9270784000003</v>
      </c>
    </row>
    <row r="26" spans="1:13" ht="12.75">
      <c r="A26" t="s">
        <v>108</v>
      </c>
      <c r="J26" s="20">
        <v>3</v>
      </c>
      <c r="K26" s="20" t="s">
        <v>144</v>
      </c>
      <c r="L26" s="51">
        <v>0.21</v>
      </c>
      <c r="M26" s="51">
        <f t="shared" si="1"/>
        <v>143.4306636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H27" s="55"/>
      <c r="J27" s="20">
        <v>4</v>
      </c>
      <c r="K27" s="20" t="s">
        <v>155</v>
      </c>
      <c r="L27" s="51">
        <f>0.01*310.9</f>
        <v>3.109</v>
      </c>
      <c r="M27" s="51">
        <f t="shared" si="1"/>
        <v>2123.45682444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159</v>
      </c>
      <c r="L28" s="25">
        <f>0.15*18.7</f>
        <v>2.8049999999999997</v>
      </c>
      <c r="M28" s="51">
        <f t="shared" si="1"/>
        <v>1915.8238638</v>
      </c>
    </row>
    <row r="29" spans="1:13" ht="12.75">
      <c r="A29" t="s">
        <v>111</v>
      </c>
      <c r="B29" s="1"/>
      <c r="C29" s="8"/>
      <c r="D29" s="8"/>
      <c r="J29" s="20">
        <v>6</v>
      </c>
      <c r="K29" s="20" t="s">
        <v>158</v>
      </c>
      <c r="L29" s="25">
        <v>2.5</v>
      </c>
      <c r="M29" s="51">
        <f t="shared" si="1"/>
        <v>1707.5079</v>
      </c>
    </row>
    <row r="30" spans="10:13" ht="12.75">
      <c r="J30" s="20">
        <v>7</v>
      </c>
      <c r="K30" s="20"/>
      <c r="L30" s="25"/>
      <c r="M30" s="5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51">
        <f t="shared" si="1"/>
        <v>0</v>
      </c>
    </row>
    <row r="32" spans="10:13" ht="12.75">
      <c r="J32" s="20">
        <v>9</v>
      </c>
      <c r="K32" s="20"/>
      <c r="L32" s="25"/>
      <c r="M32" s="51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10.864</v>
      </c>
      <c r="M34" s="32">
        <f>SUM(M24:M33)</f>
        <v>17320.14633024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 t="s">
        <v>138</v>
      </c>
      <c r="L38" s="25"/>
      <c r="M38" s="25">
        <v>5700</v>
      </c>
    </row>
    <row r="39" spans="10:13" ht="12.75">
      <c r="J39" s="20">
        <v>2</v>
      </c>
      <c r="K39" s="20" t="s">
        <v>141</v>
      </c>
      <c r="L39" s="25" t="s">
        <v>142</v>
      </c>
      <c r="M39" s="25">
        <f>2*20</f>
        <v>40</v>
      </c>
    </row>
    <row r="40" spans="1:13" ht="12.75">
      <c r="A40" s="2" t="s">
        <v>6</v>
      </c>
      <c r="F40" s="11">
        <f>48258.8</f>
        <v>48258.8</v>
      </c>
      <c r="J40" s="20">
        <v>3</v>
      </c>
      <c r="K40" s="20" t="s">
        <v>143</v>
      </c>
      <c r="L40" s="25" t="s">
        <v>142</v>
      </c>
      <c r="M40" s="25">
        <f>2*21</f>
        <v>42</v>
      </c>
    </row>
    <row r="41" spans="1:13" ht="12.75">
      <c r="A41" t="s">
        <v>7</v>
      </c>
      <c r="F41" s="5">
        <v>48737.36</v>
      </c>
      <c r="J41" s="20">
        <v>4</v>
      </c>
      <c r="K41" s="20" t="s">
        <v>145</v>
      </c>
      <c r="L41" s="25" t="s">
        <v>146</v>
      </c>
      <c r="M41" s="25">
        <f>3*11.56</f>
        <v>34.68</v>
      </c>
    </row>
    <row r="42" spans="2:13" ht="12.75">
      <c r="B42" t="s">
        <v>8</v>
      </c>
      <c r="F42" s="9">
        <f>F41/F40</f>
        <v>1.0099165333576465</v>
      </c>
      <c r="J42" s="20">
        <v>5</v>
      </c>
      <c r="K42" s="20" t="s">
        <v>147</v>
      </c>
      <c r="L42" s="25" t="s">
        <v>148</v>
      </c>
      <c r="M42" s="25">
        <v>1268.5</v>
      </c>
    </row>
    <row r="43" spans="1:13" ht="12.75">
      <c r="A43" t="s">
        <v>133</v>
      </c>
      <c r="F43" s="5">
        <f>400+114.13</f>
        <v>514.13</v>
      </c>
      <c r="J43" s="20">
        <v>6</v>
      </c>
      <c r="K43" s="20" t="s">
        <v>149</v>
      </c>
      <c r="L43" s="25" t="s">
        <v>150</v>
      </c>
      <c r="M43" s="25">
        <f>200*20.05</f>
        <v>4010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49251.49</v>
      </c>
      <c r="J44" s="20">
        <v>7</v>
      </c>
      <c r="K44" s="20" t="s">
        <v>151</v>
      </c>
      <c r="L44" s="25" t="s">
        <v>152</v>
      </c>
      <c r="M44" s="25">
        <f>50*5.59</f>
        <v>279.5</v>
      </c>
    </row>
    <row r="45" spans="10:13" ht="12.75">
      <c r="J45" s="20">
        <v>8</v>
      </c>
      <c r="K45" s="20" t="s">
        <v>153</v>
      </c>
      <c r="L45" s="25" t="s">
        <v>148</v>
      </c>
      <c r="M45" s="25">
        <v>700</v>
      </c>
    </row>
    <row r="46" spans="2:13" ht="12.75">
      <c r="B46" s="1" t="s">
        <v>10</v>
      </c>
      <c r="C46" s="1"/>
      <c r="J46" s="20">
        <v>9</v>
      </c>
      <c r="K46" s="20" t="s">
        <v>154</v>
      </c>
      <c r="L46" s="25" t="s">
        <v>148</v>
      </c>
      <c r="M46" s="25">
        <v>433</v>
      </c>
    </row>
    <row r="47" spans="10:13" ht="12.75">
      <c r="J47" s="20">
        <v>10</v>
      </c>
      <c r="K47" s="20" t="s">
        <v>156</v>
      </c>
      <c r="L47" s="25" t="s">
        <v>157</v>
      </c>
      <c r="M47" s="25">
        <v>537.92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11</v>
      </c>
      <c r="K48" s="20" t="s">
        <v>151</v>
      </c>
      <c r="L48" s="25" t="s">
        <v>160</v>
      </c>
      <c r="M48" s="25">
        <f>10*8.86</f>
        <v>88.6</v>
      </c>
    </row>
    <row r="49" spans="1:13" ht="12.75">
      <c r="A49" t="s">
        <v>12</v>
      </c>
      <c r="F49" s="11">
        <f>(4200+4200)*1.302</f>
        <v>10936.800000000001</v>
      </c>
      <c r="J49" s="20">
        <v>12</v>
      </c>
      <c r="K49" s="20" t="s">
        <v>161</v>
      </c>
      <c r="L49" s="25" t="s">
        <v>162</v>
      </c>
      <c r="M49" s="25">
        <f>35*5.52</f>
        <v>193.2</v>
      </c>
    </row>
    <row r="50" spans="1:13" ht="12.75">
      <c r="A50" s="6" t="s">
        <v>15</v>
      </c>
      <c r="D50" s="49"/>
      <c r="F50" s="50">
        <f>(1700+1700)*1.302</f>
        <v>4426.8</v>
      </c>
      <c r="J50" s="20">
        <v>13</v>
      </c>
      <c r="K50" s="20"/>
      <c r="L50" s="25"/>
      <c r="M50" s="25"/>
    </row>
    <row r="51" spans="1:13" ht="12.75">
      <c r="A51" s="61" t="s">
        <v>84</v>
      </c>
      <c r="B51" s="52"/>
      <c r="C51" s="52"/>
      <c r="D51" s="52"/>
      <c r="E51" s="53">
        <v>1.11</v>
      </c>
      <c r="F51" s="54">
        <f>E51*E33</f>
        <v>1702.851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17066.451</v>
      </c>
      <c r="J52" s="20">
        <v>15</v>
      </c>
      <c r="K52" s="20"/>
      <c r="L52" s="25"/>
      <c r="M52" s="25"/>
    </row>
    <row r="53" spans="1:13" ht="12.75">
      <c r="A53" s="4" t="s">
        <v>16</v>
      </c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3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0.6</v>
      </c>
      <c r="E55" t="s">
        <v>14</v>
      </c>
      <c r="F55" s="11">
        <f>B55*D55</f>
        <v>28.799999999999997</v>
      </c>
      <c r="J55" s="20">
        <v>18</v>
      </c>
      <c r="K55" s="20"/>
      <c r="L55" s="25"/>
      <c r="M55" s="25"/>
    </row>
    <row r="56" spans="1:13" ht="12.75">
      <c r="A56" s="52" t="s">
        <v>83</v>
      </c>
      <c r="B56" s="52"/>
      <c r="C56" s="52"/>
      <c r="D56" s="53"/>
      <c r="E56" s="52"/>
      <c r="F56" s="54">
        <v>0</v>
      </c>
      <c r="J56" s="20">
        <v>19</v>
      </c>
      <c r="K56" s="20"/>
      <c r="L56" s="25"/>
      <c r="M56" s="25"/>
    </row>
    <row r="57" spans="1:13" ht="12.75">
      <c r="A57" s="4" t="s">
        <v>17</v>
      </c>
      <c r="B57" s="10"/>
      <c r="C57" s="10"/>
      <c r="F57" s="31">
        <f>SUM(F54:F56)</f>
        <v>28.799999999999997</v>
      </c>
      <c r="J57" s="20">
        <v>20</v>
      </c>
      <c r="K57" s="20"/>
      <c r="L57" s="25"/>
      <c r="M57" s="25"/>
    </row>
    <row r="58" spans="1:13" ht="12.75">
      <c r="A58" s="4" t="s">
        <v>18</v>
      </c>
      <c r="B58" s="4"/>
      <c r="J58" s="20"/>
      <c r="K58" s="20"/>
      <c r="L58" s="30" t="s">
        <v>64</v>
      </c>
      <c r="M58" s="32">
        <f>SUM(M38:M57)</f>
        <v>13327.400000000001</v>
      </c>
    </row>
    <row r="59" spans="1:6" ht="12.75">
      <c r="A59" t="s">
        <v>19</v>
      </c>
      <c r="C59" s="52">
        <v>1958853</v>
      </c>
      <c r="D59">
        <v>222433.7</v>
      </c>
      <c r="E59">
        <v>1534.1</v>
      </c>
      <c r="F59" s="33">
        <f>C59/D59*E59</f>
        <v>13509.98696375594</v>
      </c>
    </row>
    <row r="60" spans="1:6" ht="12.75">
      <c r="A60" t="s">
        <v>20</v>
      </c>
      <c r="F60" s="33">
        <f>M20</f>
        <v>6973.462263600001</v>
      </c>
    </row>
    <row r="61" spans="1:6" ht="12.75">
      <c r="A61" t="s">
        <v>21</v>
      </c>
      <c r="F61" s="11">
        <f>M34</f>
        <v>17320.14633024</v>
      </c>
    </row>
    <row r="62" spans="1:6" ht="12.75">
      <c r="A62" t="s">
        <v>71</v>
      </c>
      <c r="F62" s="5">
        <f>0*600*1.302</f>
        <v>0</v>
      </c>
    </row>
    <row r="63" spans="1:6" ht="12.75">
      <c r="A63" t="s">
        <v>22</v>
      </c>
      <c r="F63" s="11">
        <f>M58</f>
        <v>13327.400000000001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4"/>
      <c r="B66" s="44">
        <v>1534.1</v>
      </c>
      <c r="C66" s="44" t="s">
        <v>13</v>
      </c>
      <c r="D66" s="45">
        <v>0.94</v>
      </c>
      <c r="E66" s="44" t="s">
        <v>14</v>
      </c>
      <c r="F66" s="45">
        <f>B66*D66</f>
        <v>1442.0539999999999</v>
      </c>
    </row>
    <row r="67" spans="1:6" ht="12.75">
      <c r="A67" s="52" t="s">
        <v>75</v>
      </c>
      <c r="B67" s="52"/>
      <c r="C67" s="52"/>
      <c r="D67" s="54"/>
      <c r="E67" s="52"/>
      <c r="F67" s="54">
        <v>0</v>
      </c>
    </row>
    <row r="68" spans="1:6" ht="12.75">
      <c r="A68" s="52" t="s">
        <v>85</v>
      </c>
      <c r="B68" s="52"/>
      <c r="C68" s="52"/>
      <c r="D68" s="54">
        <v>0.8</v>
      </c>
      <c r="E68" s="52"/>
      <c r="F68" s="54">
        <f>D68*E33</f>
        <v>1227.28</v>
      </c>
    </row>
    <row r="69" spans="1:6" ht="12.75">
      <c r="A69" s="46" t="s">
        <v>25</v>
      </c>
      <c r="B69" s="47"/>
      <c r="C69" s="47"/>
      <c r="D69" s="44"/>
      <c r="E69" s="44"/>
      <c r="F69" s="48">
        <f>SUM(F59:F68)</f>
        <v>53800.329557595935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0.49</v>
      </c>
      <c r="E71" t="s">
        <v>14</v>
      </c>
      <c r="F71" s="11">
        <f>B71*D71</f>
        <v>751.709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2.56</v>
      </c>
      <c r="E74" t="s">
        <v>14</v>
      </c>
      <c r="F74" s="11">
        <f>B74*D74</f>
        <v>3927.296</v>
      </c>
    </row>
    <row r="75" spans="1:6" ht="12.75">
      <c r="A75" s="4" t="s">
        <v>29</v>
      </c>
      <c r="F75" s="31">
        <f>F71+F74</f>
        <v>4679.005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6.31</v>
      </c>
      <c r="E78" t="s">
        <v>14</v>
      </c>
      <c r="F78" s="11">
        <f>B78*D78</f>
        <v>9680.170999999998</v>
      </c>
    </row>
    <row r="79" spans="1:6" ht="12.75">
      <c r="A79" s="4" t="s">
        <v>31</v>
      </c>
      <c r="F79" s="31">
        <f>SUM(F78)</f>
        <v>9680.170999999998</v>
      </c>
    </row>
    <row r="80" spans="1:6" ht="12.75">
      <c r="A80" s="62" t="s">
        <v>78</v>
      </c>
      <c r="B80" s="52"/>
      <c r="C80" s="52"/>
      <c r="D80" s="53">
        <v>2.26</v>
      </c>
      <c r="E80" s="52"/>
      <c r="F80" s="63">
        <f>D80*E33</f>
        <v>3467.0659999999993</v>
      </c>
    </row>
    <row r="81" spans="1:9" ht="12.75">
      <c r="A81" s="1" t="s">
        <v>32</v>
      </c>
      <c r="B81" s="1"/>
      <c r="F81" s="31">
        <f>F52+F57+F69+F75+F79+F80</f>
        <v>88721.82255759595</v>
      </c>
      <c r="I81" s="7"/>
    </row>
    <row r="82" spans="1:6" ht="12.75">
      <c r="A82" s="1" t="s">
        <v>76</v>
      </c>
      <c r="B82" s="34"/>
      <c r="C82" s="34">
        <v>0.058</v>
      </c>
      <c r="D82" s="1"/>
      <c r="E82" s="1"/>
      <c r="F82" s="31">
        <f>F81*5.8%</f>
        <v>5145.865708340565</v>
      </c>
    </row>
    <row r="83" spans="1:6" ht="12.75">
      <c r="A83" s="1"/>
      <c r="B83" s="34" t="s">
        <v>129</v>
      </c>
      <c r="C83" s="34"/>
      <c r="D83" s="1"/>
      <c r="E83" s="59"/>
      <c r="F83" s="60">
        <f>2665.56+2863.44</f>
        <v>5529</v>
      </c>
    </row>
    <row r="84" spans="1:6" ht="12.75">
      <c r="A84" s="1"/>
      <c r="B84" s="34" t="s">
        <v>130</v>
      </c>
      <c r="C84" s="34"/>
      <c r="D84" s="1"/>
      <c r="E84" s="59"/>
      <c r="F84" s="60">
        <f>2*107.34</f>
        <v>214.68</v>
      </c>
    </row>
    <row r="85" spans="1:6" ht="12.75">
      <c r="A85" s="1"/>
      <c r="B85" s="34" t="s">
        <v>131</v>
      </c>
      <c r="C85" s="34"/>
      <c r="D85" s="1"/>
      <c r="E85" s="59"/>
      <c r="F85" s="60">
        <v>0</v>
      </c>
    </row>
    <row r="86" spans="1:6" ht="15">
      <c r="A86" s="12" t="s">
        <v>34</v>
      </c>
      <c r="B86" s="12"/>
      <c r="C86" s="12"/>
      <c r="D86" s="12"/>
      <c r="E86" s="12"/>
      <c r="F86" s="40">
        <f>F81+F82+F83+F84+F85</f>
        <v>99611.36826593651</v>
      </c>
    </row>
    <row r="87" spans="2:6" ht="12.75">
      <c r="B87" s="35" t="s">
        <v>67</v>
      </c>
      <c r="C87" s="36" t="s">
        <v>68</v>
      </c>
      <c r="D87" s="22" t="s">
        <v>69</v>
      </c>
      <c r="E87" s="22" t="s">
        <v>70</v>
      </c>
      <c r="F87" s="39" t="s">
        <v>137</v>
      </c>
    </row>
    <row r="88" spans="1:6" ht="12.75">
      <c r="A88" s="13"/>
      <c r="B88" s="37">
        <v>45597</v>
      </c>
      <c r="C88" s="38">
        <v>-427646</v>
      </c>
      <c r="D88" s="41">
        <f>F44</f>
        <v>49251.49</v>
      </c>
      <c r="E88" s="41">
        <f>F86</f>
        <v>99611.36826593651</v>
      </c>
      <c r="F88" s="42">
        <f>C88+D88-E88</f>
        <v>-478005.8782659365</v>
      </c>
    </row>
    <row r="90" spans="1:6" ht="13.5" thickBot="1">
      <c r="A90" t="s">
        <v>113</v>
      </c>
      <c r="C90" s="56" t="s">
        <v>136</v>
      </c>
      <c r="D90" s="8" t="s">
        <v>114</v>
      </c>
      <c r="E90" s="56">
        <v>45291</v>
      </c>
      <c r="F90" t="s">
        <v>115</v>
      </c>
    </row>
    <row r="91" spans="1:7" ht="13.5" thickBot="1">
      <c r="A91" t="s">
        <v>116</v>
      </c>
      <c r="F91" s="57">
        <f>E88</f>
        <v>99611.36826593651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2024-01-22T08:44:08Z</cp:lastPrinted>
  <dcterms:created xsi:type="dcterms:W3CDTF">2008-08-18T07:30:19Z</dcterms:created>
  <dcterms:modified xsi:type="dcterms:W3CDTF">2024-02-26T10:48:32Z</dcterms:modified>
  <cp:category/>
  <cp:version/>
  <cp:contentType/>
  <cp:contentStatus/>
</cp:coreProperties>
</file>