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<sst xmlns="http://schemas.openxmlformats.org/spreadsheetml/2006/main" count="163" uniqueCount="140">
  <si>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</si>
  <si>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</si>
  <si>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</si>
  <si>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</si>
  <si>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</si>
  <si>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</si>
  <si>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</si>
  <si>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</si>
  <si>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</si>
  <si>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</si>
  <si>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</si>
  <si>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</si>
  <si>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</si>
  <si>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</si>
  <si>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</si>
  <si>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</si>
  <si>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</si>
  <si>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</si>
  <si>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</si>
  <si>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</si>
  <si>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</si>
  <si>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</si>
  <si>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</si>
  <si>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</si>
  <si>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</si>
  <si>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</si>
  <si>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</si>
  <si>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</si>
  <si>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</si>
  <si>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</si>
  <si>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</si>
  <si>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</si>
  <si>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</si>
  <si>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</si>
  <si>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</si>
  <si>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</si>
  <si>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</si>
  <si>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</si>
  <si>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</si>
  <si>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</si>
  <si>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</si>
  <si>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</si>
  <si>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</si>
  <si>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</si>
  <si>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</si>
  <si>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</si>
  <si>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</si>
  <si>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</si>
  <si>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</si>
  <si>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</si>
  <si>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</si>
  <si>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</si>
  <si>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</si>
  <si>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</si>
  <si>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</si>
  <si>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</si>
  <si>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</si>
  <si>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</si>
  <si>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</si>
  <si>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</si>
  <si>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</si>
  <si>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</si>
  <si>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</si>
  <si>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</si>
  <si>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</si>
  <si>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</si>
  <si>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</si>
  <si>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</si>
  <si>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</si>
  <si>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</si>
  <si>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</si>
  <si>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</si>
  <si>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</si>
  <si>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</si>
  <si>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</si>
  <si>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</si>
  <si>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</si>
  <si>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</si>
  <si>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</si>
  <si>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</si>
  <si>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</si>
  <si>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</si>
  <si>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</si>
  <si>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</si>
  <si>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</si>
  <si>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</si>
  <si>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</si>
  <si>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</si>
  <si>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</si>
  <si>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</si>
  <si>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</si>
  <si>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</si>
  <si>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</si>
  <si>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</si>
  <si>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</si>
  <si>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</si>
  <si>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</si>
  <si>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</si>
  <si>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</si>
  <si>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</si>
  <si>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</si>
  <si>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</si>
  <si>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</si>
  <si>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</si>
  <si>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</si>
  <si>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</si>
  <si>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</si>
  <si>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</si>
  <si>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</si>
  <si>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</si>
  <si>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</si>
  <si>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</si>
  <si>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</si>
  <si>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</si>
  <si>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</si>
  <si>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</si>
  <si>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</si>
  <si>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</si>
  <si>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</si>
  <si>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</si>
  <si>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</si>
  <si>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</si>
  <si>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</si>
  <si>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</si>
  <si>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</si>
  <si>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</si>
  <si>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</si>
  <si>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</si>
  <si>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</si>
  <si>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</si>
  <si>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</si>
  <si>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01.01.2023г.</t>
  </si>
  <si>
    <t>ост.на 01.03</t>
  </si>
  <si>
    <r>
      <t xml:space="preserve">1.2 Аренда </t>
    </r>
    <r>
      <rPr>
        <sz val="9"/>
        <rFont val="Arial Cyr"/>
        <family val="0"/>
      </rPr>
      <t>(Ростелеком, МТС, ТТК, ИП Шелехина")</t>
    </r>
  </si>
  <si>
    <t>апреля</t>
  </si>
  <si>
    <t>за   март-апрель  2023 г.</t>
  </si>
  <si>
    <t>откачка воды из техподполий</t>
  </si>
  <si>
    <t>смена ламп (4шт) п-д1,2</t>
  </si>
  <si>
    <t>лампа</t>
  </si>
  <si>
    <t>4шт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</si>
</sst>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64">
      <selection activeCell="C88" sqref="C88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E2" s="60">
        <v>4</v>
      </c>
      <c r="K2" s="5" t="s">
        <v>135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134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5">
        <f t="shared" si="0"/>
        <v>2253.910428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5">
        <f t="shared" si="0"/>
        <v>2253.910428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5">
        <f t="shared" si="0"/>
        <v>8537.5395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1536.7571100000002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1">
        <f>SUM(M6:M19)</f>
        <v>14923.619046000002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5">
        <f>0.25*7</f>
        <v>1.75</v>
      </c>
      <c r="M24" s="45">
        <f aca="true" t="shared" si="1" ref="M24:M46">L24*524.58*1.302</f>
        <v>1195.2555300000001</v>
      </c>
    </row>
    <row r="25" spans="1:13" ht="12.75">
      <c r="A25" t="s">
        <v>106</v>
      </c>
      <c r="J25" s="20">
        <v>2</v>
      </c>
      <c r="K25" s="20" t="s">
        <v>137</v>
      </c>
      <c r="L25" s="45">
        <v>0.28</v>
      </c>
      <c r="M25" s="45">
        <f t="shared" si="1"/>
        <v>191.24088480000003</v>
      </c>
    </row>
    <row r="26" spans="1:13" ht="12.75">
      <c r="A26" t="s">
        <v>107</v>
      </c>
      <c r="J26" s="20">
        <v>3</v>
      </c>
      <c r="K26" s="20"/>
      <c r="L26" s="45"/>
      <c r="M26" s="45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4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45">
        <f t="shared" si="1"/>
        <v>0</v>
      </c>
    </row>
    <row r="32" spans="10:13" ht="12.75">
      <c r="J32" s="20">
        <v>9</v>
      </c>
      <c r="K32" s="20"/>
      <c r="L32" s="45"/>
      <c r="M32" s="45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5"/>
      <c r="M33" s="45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>
        <v>14</v>
      </c>
      <c r="K37" s="20"/>
      <c r="L37" s="25"/>
      <c r="M37" s="4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5"/>
      <c r="M38" s="45">
        <f t="shared" si="1"/>
        <v>0</v>
      </c>
    </row>
    <row r="39" spans="10:13" ht="12.75">
      <c r="J39" s="20">
        <v>16</v>
      </c>
      <c r="K39" s="20"/>
      <c r="L39" s="45"/>
      <c r="M39" s="45">
        <f t="shared" si="1"/>
        <v>0</v>
      </c>
    </row>
    <row r="40" spans="1:13" ht="12.75">
      <c r="A40" s="2" t="s">
        <v>6</v>
      </c>
      <c r="F40" s="11">
        <f>121461.32-276.55+16766.22</f>
        <v>137950.99</v>
      </c>
      <c r="J40" s="20">
        <v>17</v>
      </c>
      <c r="K40" s="20"/>
      <c r="L40" s="45"/>
      <c r="M40" s="45">
        <f t="shared" si="1"/>
        <v>0</v>
      </c>
    </row>
    <row r="41" spans="1:13" ht="12.75">
      <c r="A41" t="s">
        <v>7</v>
      </c>
      <c r="F41" s="5">
        <v>159767.39</v>
      </c>
      <c r="J41" s="20">
        <v>18</v>
      </c>
      <c r="K41" s="20"/>
      <c r="L41" s="45"/>
      <c r="M41" s="45">
        <f t="shared" si="1"/>
        <v>0</v>
      </c>
    </row>
    <row r="42" spans="2:13" ht="12.75">
      <c r="B42" t="s">
        <v>8</v>
      </c>
      <c r="F42" s="9">
        <f>F41/F40</f>
        <v>1.1581460198292164</v>
      </c>
      <c r="J42" s="20">
        <v>19</v>
      </c>
      <c r="K42" s="20"/>
      <c r="L42" s="45"/>
      <c r="M42" s="45">
        <f t="shared" si="1"/>
        <v>0</v>
      </c>
    </row>
    <row r="43" spans="1:13" ht="12.75">
      <c r="A43" t="s">
        <v>133</v>
      </c>
      <c r="E43" s="52"/>
      <c r="F43" s="11">
        <f>400+300+400+(27.3*19.52)</f>
        <v>1632.896</v>
      </c>
      <c r="J43" s="20">
        <v>20</v>
      </c>
      <c r="K43" s="20"/>
      <c r="L43" s="45"/>
      <c r="M43" s="45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161400.28600000002</v>
      </c>
      <c r="J44" s="20">
        <v>21</v>
      </c>
      <c r="K44" s="20"/>
      <c r="L44" s="45"/>
      <c r="M44" s="45">
        <f t="shared" si="1"/>
        <v>0</v>
      </c>
    </row>
    <row r="45" spans="10:13" ht="12.75">
      <c r="J45" s="20">
        <v>22</v>
      </c>
      <c r="K45" s="20"/>
      <c r="L45" s="25"/>
      <c r="M45" s="45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45">
        <f t="shared" si="1"/>
        <v>0</v>
      </c>
    </row>
    <row r="47" spans="10:13" ht="12.75">
      <c r="J47" s="20"/>
      <c r="K47" s="30" t="s">
        <v>58</v>
      </c>
      <c r="L47" s="31">
        <f>SUM(L24:L46)</f>
        <v>2.0300000000000002</v>
      </c>
      <c r="M47" s="31">
        <f>SUM(M24:M46)</f>
        <v>1386.4964148000001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(6300+8100)*1.302</f>
        <v>18748.8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(1950+1950)*1.302</f>
        <v>5077.8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5" t="s">
        <v>83</v>
      </c>
      <c r="B51" s="53"/>
      <c r="C51" s="53"/>
      <c r="D51" s="53"/>
      <c r="E51" s="56">
        <v>0</v>
      </c>
      <c r="F51" s="54">
        <f>E51*E33</f>
        <v>0</v>
      </c>
      <c r="J51" s="20">
        <v>1</v>
      </c>
      <c r="K51" s="20" t="s">
        <v>138</v>
      </c>
      <c r="L51" s="25" t="s">
        <v>139</v>
      </c>
      <c r="M51" s="25">
        <f>4*18.3</f>
        <v>73.2</v>
      </c>
    </row>
    <row r="52" spans="1:13" ht="12.75">
      <c r="A52" s="4" t="s">
        <v>34</v>
      </c>
      <c r="D52" s="5"/>
      <c r="F52" s="32">
        <f>F49+F50+F51</f>
        <v>23826.6</v>
      </c>
      <c r="J52" s="20">
        <v>2</v>
      </c>
      <c r="K52" s="20"/>
      <c r="L52" s="25"/>
      <c r="M52" s="25"/>
    </row>
    <row r="53" spans="1:13" ht="12.75">
      <c r="A53" s="4" t="s">
        <v>16</v>
      </c>
      <c r="D53" s="5"/>
      <c r="J53" s="20">
        <v>3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0.6</v>
      </c>
      <c r="E55" t="s">
        <v>14</v>
      </c>
      <c r="F55" s="11">
        <f>B55*D55</f>
        <v>494.46</v>
      </c>
      <c r="J55" s="20">
        <v>5</v>
      </c>
      <c r="K55" s="59"/>
      <c r="L55" s="23"/>
      <c r="M55" s="23"/>
    </row>
    <row r="56" spans="1:13" ht="12.75">
      <c r="A56" s="4" t="s">
        <v>17</v>
      </c>
      <c r="B56" s="10"/>
      <c r="C56" s="10"/>
      <c r="F56" s="32">
        <f>SUM(F54:F55)</f>
        <v>494.46</v>
      </c>
      <c r="J56" s="20">
        <v>6</v>
      </c>
      <c r="K56" s="59"/>
      <c r="L56" s="23"/>
      <c r="M56" s="23"/>
    </row>
    <row r="57" spans="1:13" ht="12.75">
      <c r="A57" s="4" t="s">
        <v>18</v>
      </c>
      <c r="B57" s="4"/>
      <c r="J57" s="20">
        <v>7</v>
      </c>
      <c r="K57" s="59"/>
      <c r="L57" s="23"/>
      <c r="M57" s="23"/>
    </row>
    <row r="58" spans="1:13" ht="12.75">
      <c r="A58" t="s">
        <v>19</v>
      </c>
      <c r="C58" s="46">
        <v>1960902</v>
      </c>
      <c r="D58">
        <v>222433.7</v>
      </c>
      <c r="E58">
        <v>3141.3</v>
      </c>
      <c r="F58" s="35">
        <f>C58/D58*E58</f>
        <v>27692.66281413293</v>
      </c>
      <c r="J58" s="20">
        <v>8</v>
      </c>
      <c r="K58" s="20"/>
      <c r="L58" s="23"/>
      <c r="M58" s="23"/>
    </row>
    <row r="59" spans="1:13" ht="12.75">
      <c r="A59" t="s">
        <v>20</v>
      </c>
      <c r="F59" s="35">
        <f>M20</f>
        <v>14923.619046000002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M63</f>
        <v>73.2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/>
      <c r="K63" s="20"/>
      <c r="L63" s="33" t="s">
        <v>65</v>
      </c>
      <c r="M63" s="34">
        <f>SUM(M51:M62)</f>
        <v>73.2</v>
      </c>
    </row>
    <row r="64" spans="1:6" ht="12.75">
      <c r="A64" t="s">
        <v>24</v>
      </c>
      <c r="F64" s="5"/>
    </row>
    <row r="65" spans="1:6" ht="12.75">
      <c r="A65" s="53"/>
      <c r="B65" s="53">
        <v>3141.3</v>
      </c>
      <c r="C65" s="53" t="s">
        <v>13</v>
      </c>
      <c r="D65" s="54">
        <v>0.8</v>
      </c>
      <c r="E65" s="53" t="s">
        <v>14</v>
      </c>
      <c r="F65" s="54">
        <f>B65*D65</f>
        <v>2513.0400000000004</v>
      </c>
    </row>
    <row r="66" spans="1:6" ht="12.75">
      <c r="A66" s="53" t="s">
        <v>78</v>
      </c>
      <c r="B66" s="53"/>
      <c r="C66" s="53"/>
      <c r="D66" s="54"/>
      <c r="E66" s="53"/>
      <c r="F66" s="54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45202.52186013293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0.49</v>
      </c>
      <c r="E70" t="s">
        <v>14</v>
      </c>
      <c r="F70" s="11">
        <f>B70*D70</f>
        <v>1539.237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2.98</v>
      </c>
      <c r="E73" t="s">
        <v>14</v>
      </c>
      <c r="F73" s="11">
        <f>B73*D73</f>
        <v>9361.074</v>
      </c>
    </row>
    <row r="74" spans="1:6" ht="12.75">
      <c r="A74" s="4" t="s">
        <v>29</v>
      </c>
      <c r="F74" s="32">
        <f>F70+F73</f>
        <v>10900.311000000002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5.82</v>
      </c>
      <c r="E77" t="s">
        <v>14</v>
      </c>
      <c r="F77" s="5">
        <f>B77*D77</f>
        <v>18282.366</v>
      </c>
    </row>
    <row r="78" spans="1:6" ht="12.75">
      <c r="A78" s="4" t="s">
        <v>32</v>
      </c>
      <c r="F78" s="32">
        <f>SUM(F77)</f>
        <v>18282.366</v>
      </c>
    </row>
    <row r="79" spans="1:6" ht="12.75">
      <c r="A79" s="57" t="s">
        <v>77</v>
      </c>
      <c r="B79" s="53"/>
      <c r="C79" s="53"/>
      <c r="D79" s="56">
        <v>0</v>
      </c>
      <c r="E79" s="53"/>
      <c r="F79" s="58">
        <f>E33*D79</f>
        <v>0</v>
      </c>
    </row>
    <row r="80" spans="1:6" ht="12.75">
      <c r="A80" s="1" t="s">
        <v>33</v>
      </c>
      <c r="B80" s="1"/>
      <c r="F80" s="32">
        <f>F52+F56+F68+F74+F78+F79</f>
        <v>98706.25886013292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5724.963013887709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8956.98+7711.5</f>
        <v>16668.48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300.8+300.8</f>
        <v>601.6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1636.42+1636.42</f>
        <v>3272.84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124974.14187402063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132</v>
      </c>
    </row>
    <row r="87" spans="1:6" ht="12.75">
      <c r="A87" s="13"/>
      <c r="B87" s="39">
        <v>44927</v>
      </c>
      <c r="C87" s="40">
        <v>256782</v>
      </c>
      <c r="D87" s="43">
        <f>F44</f>
        <v>161400.28600000002</v>
      </c>
      <c r="E87" s="43">
        <f>F85</f>
        <v>124974.14187402063</v>
      </c>
      <c r="F87" s="44">
        <f>C87+D87-E87</f>
        <v>293208.1441259794</v>
      </c>
    </row>
    <row r="89" spans="1:6" ht="13.5" thickBot="1">
      <c r="A89" t="s">
        <v>111</v>
      </c>
      <c r="C89" s="48" t="s">
        <v>131</v>
      </c>
      <c r="D89" s="8" t="s">
        <v>112</v>
      </c>
      <c r="E89" s="48">
        <v>44985</v>
      </c>
      <c r="F89" t="s">
        <v>113</v>
      </c>
    </row>
    <row r="90" spans="1:7" ht="13.5" thickBot="1">
      <c r="A90" t="s">
        <v>114</v>
      </c>
      <c r="F90" s="49">
        <f>E87</f>
        <v>124974.14187402063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2023-01-12T16:38:40Z</cp:lastPrinted>
  <dcterms:created xsi:type="dcterms:W3CDTF">2008-08-18T07:30:19Z</dcterms:created>
  <dcterms:modified xsi:type="dcterms:W3CDTF">2023-06-18T05:50:57Z</dcterms:modified>
  <cp:category/>
  <cp:version/>
  <cp:contentType/>
  <cp:contentStatus/>
</cp:coreProperties>
</file>