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<sst xmlns="http://schemas.openxmlformats.org/spreadsheetml/2006/main" count="185" uniqueCount="157">
  <si>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</si>
  <si>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</si>
  <si>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</si>
  <si>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</si>
  <si>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</si>
  <si>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</si>
  <si>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</si>
  <si>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</si>
  <si>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</si>
  <si>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</si>
  <si>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</si>
  <si>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</si>
  <si>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</si>
  <si>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</si>
  <si>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</si>
  <si>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</si>
  <si>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</si>
  <si>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</si>
  <si>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</si>
  <si>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</si>
  <si>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</si>
  <si>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</si>
  <si>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</si>
  <si>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</si>
  <si>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</si>
  <si>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</si>
  <si>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</si>
  <si>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</si>
  <si>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</si>
  <si>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</si>
  <si>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</si>
  <si>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</si>
  <si>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</si>
  <si>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</si>
  <si>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</si>
  <si>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</si>
  <si>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</si>
  <si>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</si>
  <si>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</si>
  <si>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</si>
  <si>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</si>
  <si>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</si>
  <si>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</si>
  <si>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</si>
  <si>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</si>
  <si>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</si>
  <si>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</si>
  <si>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</si>
  <si>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</si>
  <si>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</si>
  <si>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</si>
  <si>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</si>
  <si>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</si>
  <si>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</si>
  <si>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</si>
  <si>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</si>
  <si>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</si>
  <si>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</si>
  <si>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</si>
  <si>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</si>
  <si>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</si>
  <si>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</si>
  <si>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</si>
  <si>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</si>
  <si>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</si>
  <si>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</si>
  <si>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</si>
  <si>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</si>
  <si>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</si>
  <si>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</si>
  <si>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</si>
  <si>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</si>
  <si>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</si>
  <si>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</si>
  <si>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</si>
  <si>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</si>
  <si>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</si>
  <si>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</si>
  <si>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</si>
  <si>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</si>
  <si>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</si>
  <si>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</si>
  <si>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</si>
  <si>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</si>
  <si>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</si>
  <si>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</si>
  <si>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</si>
  <si>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</si>
  <si>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</si>
  <si>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</si>
  <si>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</si>
  <si>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</si>
  <si>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</si>
  <si>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</si>
  <si>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</si>
  <si>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</si>
  <si>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</si>
  <si>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</si>
  <si>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</si>
  <si>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</si>
  <si>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</si>
  <si>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</si>
  <si>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</si>
  <si>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</si>
  <si>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</si>
  <si>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</si>
  <si>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</si>
  <si>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</si>
  <si>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</si>
  <si>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</si>
  <si>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</si>
  <si>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</si>
  <si>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</si>
  <si>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</si>
  <si>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</si>
  <si>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</si>
  <si>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</si>
  <si>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</si>
  <si>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</si>
  <si>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</si>
  <si>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</si>
  <si>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</si>
  <si>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</si>
  <si>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</si>
  <si>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</si>
  <si>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</si>
  <si>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</si>
  <si>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</si>
  <si>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</si>
  <si>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</si>
  <si>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Гор.газ(техобслуживание и ремонт)</t>
  </si>
  <si>
    <t>2023 г.</t>
  </si>
  <si>
    <t>1.2 Аренда (Ростелеком, МТС, ТТК, Видикон)</t>
  </si>
  <si>
    <t>августа</t>
  </si>
  <si>
    <t>за   июль-август  2023 г.</t>
  </si>
  <si>
    <t>01.07.2023г.</t>
  </si>
  <si>
    <t>ост.на 01.09</t>
  </si>
  <si>
    <t>смена вентиля д.15 (1шт) т.п.</t>
  </si>
  <si>
    <t>вентиль д 15</t>
  </si>
  <si>
    <t>1шт</t>
  </si>
  <si>
    <t>смена труб д 50 пвх  (3мп) кв.29</t>
  </si>
  <si>
    <t>трапер 50</t>
  </si>
  <si>
    <t>патрубок 50</t>
  </si>
  <si>
    <t>труба д 50 1мп</t>
  </si>
  <si>
    <t>труба д 50 2мп</t>
  </si>
  <si>
    <t>пена</t>
  </si>
  <si>
    <t>2шт</t>
  </si>
  <si>
    <t xml:space="preserve">смена ламп (6шт) </t>
  </si>
  <si>
    <t>лампа</t>
  </si>
  <si>
    <t>6шт</t>
  </si>
  <si>
    <t>изготовление и установка скамейки</t>
  </si>
  <si>
    <t>материал для изготовления и установки скамейки</t>
  </si>
  <si>
    <t>снос аварийных деревьев (2шт)</t>
  </si>
  <si>
    <t>вышка</t>
  </si>
  <si>
    <t>5час.</t>
  </si>
  <si>
    <t xml:space="preserve">смена ламп (3шт) 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</si>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</sst>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52" sqref="M5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E1" s="58">
        <v>8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3">
        <f>L6*524.58*1.302</f>
        <v>1775.8082160000001</v>
      </c>
    </row>
    <row r="7" spans="10:13" ht="12.75">
      <c r="J7" s="14">
        <v>2</v>
      </c>
      <c r="K7" s="14" t="s">
        <v>44</v>
      </c>
      <c r="L7" s="14"/>
      <c r="M7" s="33">
        <f aca="true" t="shared" si="0" ref="M7:M19">L7*524.58*1.302</f>
        <v>0</v>
      </c>
    </row>
    <row r="8" spans="1:13" ht="12.75">
      <c r="A8" t="s">
        <v>90</v>
      </c>
      <c r="J8" s="15"/>
      <c r="K8" s="15" t="s">
        <v>45</v>
      </c>
      <c r="L8" s="21"/>
      <c r="M8" s="33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3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3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3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3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3">
        <f t="shared" si="0"/>
        <v>2540.7717552000004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3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3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1.85</v>
      </c>
      <c r="M16" s="33">
        <f t="shared" si="0"/>
        <v>1263.5558460000002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3">
        <f t="shared" si="0"/>
        <v>8537.5395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3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3">
        <f t="shared" si="0"/>
        <v>341.50158000000005</v>
      </c>
    </row>
    <row r="20" spans="1:13" ht="12.75">
      <c r="A20" t="s">
        <v>126</v>
      </c>
      <c r="J20" s="20"/>
      <c r="K20" s="27" t="s">
        <v>58</v>
      </c>
      <c r="L20" s="28">
        <f>SUM(L6:L19)</f>
        <v>23.42</v>
      </c>
      <c r="M20" s="32">
        <f>SUM(M6:M19)</f>
        <v>15995.934007200003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3">
        <v>0.81</v>
      </c>
      <c r="M24" s="33">
        <f aca="true" t="shared" si="1" ref="M24:M37">L24*524.58*1.302</f>
        <v>553.2325596000002</v>
      </c>
    </row>
    <row r="25" spans="1:13" ht="12.75">
      <c r="A25" t="s">
        <v>106</v>
      </c>
      <c r="J25" s="20">
        <v>2</v>
      </c>
      <c r="K25" s="20" t="s">
        <v>140</v>
      </c>
      <c r="L25" s="33">
        <f>0.03*133.04</f>
        <v>3.9911999999999996</v>
      </c>
      <c r="M25" s="33">
        <f t="shared" si="1"/>
        <v>2726.002212192</v>
      </c>
    </row>
    <row r="26" spans="1:13" ht="12.75">
      <c r="A26" t="s">
        <v>107</v>
      </c>
      <c r="J26" s="20">
        <v>3</v>
      </c>
      <c r="K26" s="20" t="s">
        <v>147</v>
      </c>
      <c r="L26" s="44">
        <f>0.06*7.1</f>
        <v>0.426</v>
      </c>
      <c r="M26" s="33">
        <f t="shared" si="1"/>
        <v>290.95934616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150</v>
      </c>
      <c r="L27" s="33">
        <v>6.44</v>
      </c>
      <c r="M27" s="33">
        <f t="shared" si="1"/>
        <v>4398.5403504000005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33">
        <f>2*4.16</f>
        <v>8.32</v>
      </c>
      <c r="M28" s="33">
        <f t="shared" si="1"/>
        <v>5682.586291200001</v>
      </c>
    </row>
    <row r="29" spans="10:13" ht="12.75">
      <c r="J29" s="20">
        <v>6</v>
      </c>
      <c r="K29" s="20" t="s">
        <v>155</v>
      </c>
      <c r="L29" s="33">
        <v>0.21</v>
      </c>
      <c r="M29" s="33">
        <f t="shared" si="1"/>
        <v>143.4306636</v>
      </c>
    </row>
    <row r="30" spans="2:13" ht="12.75">
      <c r="B30" t="s">
        <v>0</v>
      </c>
      <c r="J30" s="20">
        <v>7</v>
      </c>
      <c r="K30" s="20"/>
      <c r="L30" s="33"/>
      <c r="M30" s="33">
        <f t="shared" si="1"/>
        <v>0</v>
      </c>
    </row>
    <row r="31" spans="10:13" ht="12.75">
      <c r="J31" s="20">
        <v>8</v>
      </c>
      <c r="K31" s="20"/>
      <c r="L31" s="33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4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3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3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3"/>
      <c r="M35" s="33">
        <f t="shared" si="1"/>
        <v>0</v>
      </c>
    </row>
    <row r="36" spans="10:13" ht="12.75">
      <c r="J36" s="20">
        <v>13</v>
      </c>
      <c r="K36" s="20"/>
      <c r="L36" s="33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3"/>
      <c r="M37" s="33">
        <f t="shared" si="1"/>
        <v>0</v>
      </c>
    </row>
    <row r="38" spans="10:13" ht="12.75">
      <c r="J38" s="20"/>
      <c r="K38" s="29" t="s">
        <v>58</v>
      </c>
      <c r="L38" s="32">
        <f>SUM(L24:L37)</f>
        <v>20.197200000000002</v>
      </c>
      <c r="M38" s="32">
        <f>SUM(M24:M37)</f>
        <v>13794.751423152002</v>
      </c>
    </row>
    <row r="39" spans="1:11" ht="12.75">
      <c r="A39" s="2" t="s">
        <v>6</v>
      </c>
      <c r="F39" s="11">
        <v>119479.76</v>
      </c>
      <c r="K39" s="1" t="s">
        <v>62</v>
      </c>
    </row>
    <row r="40" spans="1:13" ht="12.75">
      <c r="A40" t="s">
        <v>7</v>
      </c>
      <c r="F40" s="5">
        <v>108389.64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0.907179927378495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132</v>
      </c>
      <c r="F42" s="5">
        <f>400+300+400+114.13</f>
        <v>1214.13</v>
      </c>
      <c r="J42" s="20">
        <v>1</v>
      </c>
      <c r="K42" s="20" t="s">
        <v>138</v>
      </c>
      <c r="L42" s="25" t="s">
        <v>139</v>
      </c>
      <c r="M42" s="33">
        <v>460.32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109603.77</v>
      </c>
      <c r="J43" s="20">
        <v>2</v>
      </c>
      <c r="K43" s="20" t="s">
        <v>141</v>
      </c>
      <c r="L43" s="25" t="s">
        <v>139</v>
      </c>
      <c r="M43" s="25">
        <v>80</v>
      </c>
    </row>
    <row r="44" spans="10:13" ht="12.75">
      <c r="J44" s="20">
        <v>3</v>
      </c>
      <c r="K44" s="20" t="s">
        <v>142</v>
      </c>
      <c r="L44" s="25" t="s">
        <v>139</v>
      </c>
      <c r="M44" s="33">
        <v>67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139</v>
      </c>
      <c r="M45" s="25">
        <v>72.25</v>
      </c>
    </row>
    <row r="46" spans="10:13" ht="12.75">
      <c r="J46" s="20">
        <v>5</v>
      </c>
      <c r="K46" s="20" t="s">
        <v>144</v>
      </c>
      <c r="L46" s="25" t="s">
        <v>139</v>
      </c>
      <c r="M46" s="25">
        <v>112.33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145</v>
      </c>
      <c r="L47" s="25" t="s">
        <v>146</v>
      </c>
      <c r="M47" s="25">
        <f>2*544</f>
        <v>1088</v>
      </c>
    </row>
    <row r="48" spans="1:13" ht="12.75">
      <c r="A48" t="s">
        <v>12</v>
      </c>
      <c r="F48" s="11">
        <f>(8097+8355)*1.302</f>
        <v>21420.504</v>
      </c>
      <c r="J48" s="20">
        <v>7</v>
      </c>
      <c r="K48" s="20" t="s">
        <v>148</v>
      </c>
      <c r="L48" s="25" t="s">
        <v>149</v>
      </c>
      <c r="M48" s="25">
        <f>6*15.9</f>
        <v>95.4</v>
      </c>
    </row>
    <row r="49" spans="1:13" ht="12.75">
      <c r="A49" s="6" t="s">
        <v>15</v>
      </c>
      <c r="F49" s="11">
        <f>(3050+3050)*1.302</f>
        <v>7942.200000000001</v>
      </c>
      <c r="J49" s="20">
        <v>8</v>
      </c>
      <c r="K49" s="20" t="s">
        <v>151</v>
      </c>
      <c r="L49" s="25"/>
      <c r="M49" s="25">
        <v>2210.3</v>
      </c>
    </row>
    <row r="50" spans="1:13" ht="12.75">
      <c r="A50" s="54" t="s">
        <v>82</v>
      </c>
      <c r="B50" s="45"/>
      <c r="C50" s="45"/>
      <c r="D50" s="45"/>
      <c r="E50" s="55">
        <v>0</v>
      </c>
      <c r="F50" s="46">
        <f>E50*E32</f>
        <v>0</v>
      </c>
      <c r="J50" s="20">
        <v>9</v>
      </c>
      <c r="K50" s="20" t="s">
        <v>153</v>
      </c>
      <c r="L50" s="25" t="s">
        <v>154</v>
      </c>
      <c r="M50" s="25">
        <f>5*1700</f>
        <v>8500</v>
      </c>
    </row>
    <row r="51" spans="1:13" ht="12.75">
      <c r="A51" s="4" t="s">
        <v>34</v>
      </c>
      <c r="F51" s="31">
        <f>F48+F49+F50</f>
        <v>29362.704</v>
      </c>
      <c r="J51" s="20">
        <v>10</v>
      </c>
      <c r="K51" s="20" t="s">
        <v>148</v>
      </c>
      <c r="L51" s="25" t="s">
        <v>156</v>
      </c>
      <c r="M51" s="25">
        <f>3*15.9</f>
        <v>47.7</v>
      </c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1958853</v>
      </c>
      <c r="D57">
        <v>222433.7</v>
      </c>
      <c r="E57">
        <v>3465.6</v>
      </c>
      <c r="F57" s="34">
        <f>C57/D57*E57</f>
        <v>30519.660270903194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15995.934007200003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13794.751423152002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12733.300000000001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1.2</v>
      </c>
      <c r="E64" t="s">
        <v>14</v>
      </c>
      <c r="F64" s="11">
        <f>B64*D64</f>
        <v>4158.719999999999</v>
      </c>
      <c r="J64" s="20">
        <v>23</v>
      </c>
      <c r="K64" s="20"/>
      <c r="L64" s="25"/>
      <c r="M64" s="25"/>
    </row>
    <row r="65" spans="1:13" ht="12.75">
      <c r="A65" s="45" t="s">
        <v>130</v>
      </c>
      <c r="B65" s="45"/>
      <c r="C65" s="45"/>
      <c r="D65" s="46"/>
      <c r="E65" s="45"/>
      <c r="F65" s="46">
        <v>0</v>
      </c>
      <c r="J65" s="20">
        <v>24</v>
      </c>
      <c r="K65" s="20"/>
      <c r="L65" s="25"/>
      <c r="M65" s="25"/>
    </row>
    <row r="66" spans="1:13" ht="12.75">
      <c r="A66" s="45" t="s">
        <v>83</v>
      </c>
      <c r="B66" s="45"/>
      <c r="C66" s="45"/>
      <c r="D66" s="46">
        <v>0</v>
      </c>
      <c r="E66" s="45"/>
      <c r="F66" s="46">
        <f>D66*E32</f>
        <v>0</v>
      </c>
      <c r="J66" s="20"/>
      <c r="K66" s="20"/>
      <c r="L66" s="30" t="s">
        <v>65</v>
      </c>
      <c r="M66" s="32">
        <f>SUM(M42:M65)</f>
        <v>12733.300000000001</v>
      </c>
    </row>
    <row r="67" spans="1:6" ht="12.75">
      <c r="A67" s="4" t="s">
        <v>25</v>
      </c>
      <c r="B67" s="10"/>
      <c r="C67" s="10"/>
      <c r="F67" s="31">
        <f>SUM(F57:F66)</f>
        <v>77983.5657012552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0.49</v>
      </c>
      <c r="E69" t="s">
        <v>14</v>
      </c>
      <c r="F69" s="11">
        <f>B69*D69</f>
        <v>1698.144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2.58</v>
      </c>
      <c r="E72" t="s">
        <v>14</v>
      </c>
      <c r="F72" s="11">
        <f>B72*D72</f>
        <v>8941.248</v>
      </c>
    </row>
    <row r="73" spans="1:6" ht="12.75">
      <c r="A73" s="4" t="s">
        <v>29</v>
      </c>
      <c r="F73" s="31">
        <f>F69+F72</f>
        <v>10639.392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5.68</v>
      </c>
      <c r="E76" t="s">
        <v>14</v>
      </c>
      <c r="F76" s="11">
        <f>B76*D76</f>
        <v>19684.608</v>
      </c>
    </row>
    <row r="77" spans="1:6" ht="12.75">
      <c r="A77" s="4" t="s">
        <v>32</v>
      </c>
      <c r="F77" s="31">
        <f>SUM(F76)</f>
        <v>19684.608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33</v>
      </c>
      <c r="B79" s="1"/>
      <c r="F79" s="43">
        <f>F51+F55+F67+F73+F77+F78</f>
        <v>137670.2697012552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1">
        <f>F79*5.8%</f>
        <v>7984.8756426728005</v>
      </c>
    </row>
    <row r="81" spans="1:6" ht="12.75">
      <c r="A81" s="1"/>
      <c r="B81" s="36" t="s">
        <v>127</v>
      </c>
      <c r="C81" s="36"/>
      <c r="D81" s="1"/>
      <c r="E81" s="51"/>
      <c r="F81" s="52">
        <f>2857.62+302.64</f>
        <v>3160.2599999999998</v>
      </c>
    </row>
    <row r="82" spans="1:6" ht="12.75">
      <c r="A82" s="1"/>
      <c r="B82" s="36" t="s">
        <v>128</v>
      </c>
      <c r="C82" s="36"/>
      <c r="D82" s="1"/>
      <c r="E82" s="51"/>
      <c r="F82" s="52">
        <f>452.1+248.05</f>
        <v>700.1500000000001</v>
      </c>
    </row>
    <row r="83" spans="1:6" ht="12.75">
      <c r="A83" s="1"/>
      <c r="B83" s="36" t="s">
        <v>129</v>
      </c>
      <c r="C83" s="36"/>
      <c r="D83" s="1"/>
      <c r="E83" s="51"/>
      <c r="F83" s="52">
        <f>2645.54+1445.5</f>
        <v>4091.04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153606.595343928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53" t="s">
        <v>136</v>
      </c>
    </row>
    <row r="86" spans="1:6" ht="12.75">
      <c r="A86" s="13"/>
      <c r="B86" s="39">
        <v>45108</v>
      </c>
      <c r="C86" s="40">
        <v>-1273959</v>
      </c>
      <c r="D86" s="41">
        <f>F43</f>
        <v>109603.77</v>
      </c>
      <c r="E86" s="41">
        <f>F84</f>
        <v>153606.595343928</v>
      </c>
      <c r="F86" s="42">
        <f>C86+D86-E86</f>
        <v>-1317961.825343928</v>
      </c>
    </row>
    <row r="88" spans="1:6" ht="13.5" thickBot="1">
      <c r="A88" t="s">
        <v>111</v>
      </c>
      <c r="C88" s="48" t="s">
        <v>135</v>
      </c>
      <c r="D88" s="8" t="s">
        <v>112</v>
      </c>
      <c r="E88" s="48">
        <v>45169</v>
      </c>
      <c r="F88" t="s">
        <v>113</v>
      </c>
    </row>
    <row r="89" spans="1:7" ht="13.5" thickBot="1">
      <c r="A89" t="s">
        <v>114</v>
      </c>
      <c r="F89" s="49">
        <f>E86</f>
        <v>153606.595343928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2023-06-18T05:57:46Z</cp:lastPrinted>
  <dcterms:created xsi:type="dcterms:W3CDTF">2008-08-18T07:30:19Z</dcterms:created>
  <dcterms:modified xsi:type="dcterms:W3CDTF">2023-11-15T13:07:39Z</dcterms:modified>
  <cp:category/>
  <cp:version/>
  <cp:contentType/>
  <cp:contentStatus/>
</cp:coreProperties>
</file>