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<sst xmlns="http://schemas.openxmlformats.org/spreadsheetml/2006/main" count="182" uniqueCount="155">
  <si>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</si>
  <si>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</si>
  <si>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</si>
  <si>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</si>
  <si>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</si>
  <si>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</si>
  <si>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</si>
  <si>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</si>
  <si>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</si>
  <si>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</si>
  <si>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</si>
  <si>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</si>
  <si>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</si>
  <si>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</si>
  <si>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</si>
  <si>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</si>
  <si>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</si>
  <si>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</si>
  <si>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</si>
  <si>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</si>
  <si>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</si>
  <si>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</si>
  <si>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</si>
  <si>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</si>
  <si>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</si>
  <si>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</si>
  <si>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</si>
  <si>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</si>
  <si>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</si>
  <si>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</si>
  <si>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</si>
  <si>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</si>
  <si>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</si>
  <si>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</si>
  <si>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</si>
  <si>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</si>
  <si>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</si>
  <si>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</si>
  <si>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</si>
  <si>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</si>
  <si>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</si>
  <si>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</si>
  <si>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</si>
  <si>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</si>
  <si>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</si>
  <si>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</si>
  <si>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</si>
  <si>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</si>
  <si>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</si>
  <si>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</si>
  <si>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</si>
  <si>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</si>
  <si>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</si>
  <si>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</si>
  <si>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</si>
  <si>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</si>
  <si>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</si>
  <si>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</si>
  <si>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</si>
  <si>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</si>
  <si>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</si>
  <si>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</si>
  <si>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</si>
  <si>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</si>
  <si>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</si>
  <si>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</si>
  <si>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</si>
  <si>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</si>
  <si>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</si>
  <si>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</si>
  <si>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</si>
  <si>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</si>
  <si>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</si>
  <si>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</si>
  <si>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</si>
  <si>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</si>
  <si>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</si>
  <si>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</si>
  <si>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</si>
  <si>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</si>
  <si>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</si>
  <si>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</si>
  <si>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</si>
  <si>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</si>
  <si>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</si>
  <si>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</si>
  <si>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</si>
  <si>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</si>
  <si>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</si>
  <si>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</si>
  <si>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</si>
  <si>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</si>
  <si>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</si>
  <si>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</si>
  <si>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</si>
  <si>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</si>
  <si>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</si>
  <si>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</si>
  <si>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</si>
  <si>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</si>
  <si>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</si>
  <si>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</si>
  <si>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</si>
  <si>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</si>
  <si>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</si>
  <si>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</si>
  <si>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</si>
  <si>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</si>
  <si>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</si>
  <si>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</si>
  <si>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</si>
  <si>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</si>
  <si>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</si>
  <si>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</si>
  <si>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</si>
  <si>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</si>
  <si>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</si>
  <si>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</si>
  <si>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</si>
  <si>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</si>
  <si>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</si>
  <si>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</si>
  <si>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</si>
  <si>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</si>
  <si>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</si>
  <si>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</si>
  <si>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</si>
  <si>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</si>
  <si>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</si>
  <si>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</si>
  <si>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 (техобслуживание и ремонт)</t>
  </si>
  <si>
    <t>2023 г.</t>
  </si>
  <si>
    <t>1.2 Аренда (Ростелеком, МТС, ТТК, Видикон)</t>
  </si>
  <si>
    <t>апреля</t>
  </si>
  <si>
    <t>за   март-апрель  2023 г.</t>
  </si>
  <si>
    <t>01.03.2023г.</t>
  </si>
  <si>
    <t>ост.на 01.05</t>
  </si>
  <si>
    <t xml:space="preserve">смена труб д 110 (4мп) </t>
  </si>
  <si>
    <t>устр-во заглушки (1шт)</t>
  </si>
  <si>
    <t>труба д 110 2мп</t>
  </si>
  <si>
    <t>1шт</t>
  </si>
  <si>
    <t>2шт</t>
  </si>
  <si>
    <t>6шт</t>
  </si>
  <si>
    <t>труба д 110 1мп</t>
  </si>
  <si>
    <t>отвод 110</t>
  </si>
  <si>
    <t xml:space="preserve">тройник </t>
  </si>
  <si>
    <t>заглушка</t>
  </si>
  <si>
    <t xml:space="preserve">смена ламп (7шт) </t>
  </si>
  <si>
    <t>лампа</t>
  </si>
  <si>
    <t>7шт</t>
  </si>
  <si>
    <t xml:space="preserve">ремонт эл.щита </t>
  </si>
  <si>
    <t>орех</t>
  </si>
  <si>
    <t>азс 16</t>
  </si>
  <si>
    <t>провод</t>
  </si>
  <si>
    <t>1мп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</si>
</sst>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J48" sqref="J48:J5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3</v>
      </c>
      <c r="E1" s="63">
        <v>4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133</v>
      </c>
      <c r="G4" s="8" t="s">
        <v>131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46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4">
        <f t="shared" si="0"/>
        <v>2568.0918816000003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4">
        <f t="shared" si="0"/>
        <v>2568.0918816000003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1.88</v>
      </c>
      <c r="M16" s="44">
        <f t="shared" si="0"/>
        <v>1284.0459408000002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4">
        <f t="shared" si="0"/>
        <v>8537.5395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59</v>
      </c>
      <c r="L20" s="28">
        <f>SUM(L6:L19)</f>
        <v>24.65</v>
      </c>
      <c r="M20" s="33">
        <f>SUM(M6:M19)</f>
        <v>16836.027894000003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8" t="s">
        <v>137</v>
      </c>
      <c r="L24" s="25">
        <f>0.04*146.9</f>
        <v>5.876</v>
      </c>
      <c r="M24" s="44">
        <f aca="true" t="shared" si="1" ref="M24:M38">L24*524.58*1.302</f>
        <v>4013.326568160001</v>
      </c>
    </row>
    <row r="25" spans="1:13" ht="12.75">
      <c r="A25" t="s">
        <v>106</v>
      </c>
      <c r="J25" s="20">
        <v>2</v>
      </c>
      <c r="K25" s="48" t="s">
        <v>138</v>
      </c>
      <c r="L25" s="43">
        <v>1.12</v>
      </c>
      <c r="M25" s="44">
        <f t="shared" si="1"/>
        <v>764.9635392000001</v>
      </c>
    </row>
    <row r="26" spans="1:13" ht="12.75">
      <c r="A26" t="s">
        <v>107</v>
      </c>
      <c r="J26" s="40">
        <v>3</v>
      </c>
      <c r="K26" s="48" t="s">
        <v>147</v>
      </c>
      <c r="L26" s="54">
        <f>0.07*7.1</f>
        <v>0.497</v>
      </c>
      <c r="M26" s="44">
        <f t="shared" si="1"/>
        <v>339.45257052000005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40">
        <v>4</v>
      </c>
      <c r="K27" s="48" t="s">
        <v>150</v>
      </c>
      <c r="L27" s="44">
        <v>4.46</v>
      </c>
      <c r="M27" s="44">
        <f t="shared" si="1"/>
        <v>3046.1940936</v>
      </c>
    </row>
    <row r="28" spans="1:13" ht="12.75">
      <c r="A28" t="s">
        <v>109</v>
      </c>
      <c r="B28" s="1"/>
      <c r="C28" s="1"/>
      <c r="D28" s="1"/>
      <c r="J28" s="40">
        <v>5</v>
      </c>
      <c r="K28" s="48"/>
      <c r="L28" s="25"/>
      <c r="M28" s="44">
        <f t="shared" si="1"/>
        <v>0</v>
      </c>
    </row>
    <row r="29" spans="10:13" ht="12.75">
      <c r="J29" s="40">
        <v>6</v>
      </c>
      <c r="K29" s="48"/>
      <c r="L29" s="25"/>
      <c r="M29" s="44">
        <f t="shared" si="1"/>
        <v>0</v>
      </c>
    </row>
    <row r="30" spans="2:13" ht="12.75">
      <c r="B30" t="s">
        <v>0</v>
      </c>
      <c r="J30" s="40">
        <v>7</v>
      </c>
      <c r="K30" s="48"/>
      <c r="L30" s="25"/>
      <c r="M30" s="44">
        <f t="shared" si="1"/>
        <v>0</v>
      </c>
    </row>
    <row r="31" spans="10:13" ht="12.75">
      <c r="J31" s="40">
        <v>8</v>
      </c>
      <c r="K31" s="20"/>
      <c r="L31" s="25"/>
      <c r="M31" s="44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0">
        <v>9</v>
      </c>
      <c r="K32" s="20"/>
      <c r="L32" s="25"/>
      <c r="M32" s="44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0">
        <v>10</v>
      </c>
      <c r="K33" s="20"/>
      <c r="L33" s="25"/>
      <c r="M33" s="44">
        <f t="shared" si="1"/>
        <v>0</v>
      </c>
    </row>
    <row r="34" spans="1:13" ht="12.75">
      <c r="A34" t="s">
        <v>3</v>
      </c>
      <c r="J34" s="40">
        <v>11</v>
      </c>
      <c r="K34" s="20"/>
      <c r="L34" s="25"/>
      <c r="M34" s="44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0">
        <v>12</v>
      </c>
      <c r="K35" s="20"/>
      <c r="L35" s="25"/>
      <c r="M35" s="44">
        <f t="shared" si="1"/>
        <v>0</v>
      </c>
    </row>
    <row r="36" spans="10:13" ht="12.75">
      <c r="J36" s="40">
        <v>13</v>
      </c>
      <c r="K36" s="20"/>
      <c r="L36" s="25"/>
      <c r="M36" s="44">
        <f t="shared" si="1"/>
        <v>0</v>
      </c>
    </row>
    <row r="37" spans="2:13" ht="12.75">
      <c r="B37" s="1" t="s">
        <v>5</v>
      </c>
      <c r="C37" s="1"/>
      <c r="J37" s="40">
        <v>14</v>
      </c>
      <c r="K37" s="20"/>
      <c r="L37" s="25"/>
      <c r="M37" s="44">
        <f t="shared" si="1"/>
        <v>0</v>
      </c>
    </row>
    <row r="38" spans="10:13" ht="12.75">
      <c r="J38" s="40"/>
      <c r="K38" s="20"/>
      <c r="L38" s="25"/>
      <c r="M38" s="44">
        <f t="shared" si="1"/>
        <v>0</v>
      </c>
    </row>
    <row r="39" spans="1:13" ht="12.75">
      <c r="A39" s="2" t="s">
        <v>6</v>
      </c>
      <c r="F39" s="11">
        <f>118266.98+7760.84</f>
        <v>126027.81999999999</v>
      </c>
      <c r="J39" s="20"/>
      <c r="K39" s="29" t="s">
        <v>59</v>
      </c>
      <c r="L39" s="28">
        <f>SUM(L24:L38)</f>
        <v>11.953</v>
      </c>
      <c r="M39" s="33">
        <f>SUM(M24:M38)</f>
        <v>8163.936771480002</v>
      </c>
    </row>
    <row r="40" spans="1:11" ht="12.75">
      <c r="A40" t="s">
        <v>7</v>
      </c>
      <c r="F40" s="5">
        <v>120029.62</v>
      </c>
      <c r="K40" s="1" t="s">
        <v>63</v>
      </c>
    </row>
    <row r="41" spans="2:13" ht="12.75">
      <c r="B41" t="s">
        <v>8</v>
      </c>
      <c r="F41" s="9">
        <f>F40/F39</f>
        <v>0.9524057466042022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132</v>
      </c>
      <c r="F42" s="5">
        <f>400+300+400+114.13</f>
        <v>1214.13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121243.75</v>
      </c>
      <c r="J43" s="20">
        <v>1</v>
      </c>
      <c r="K43" s="20" t="s">
        <v>139</v>
      </c>
      <c r="L43" s="25" t="s">
        <v>140</v>
      </c>
      <c r="M43" s="44">
        <v>755.71</v>
      </c>
    </row>
    <row r="44" spans="10:13" ht="12.75">
      <c r="J44" s="20">
        <v>2</v>
      </c>
      <c r="K44" s="20" t="s">
        <v>143</v>
      </c>
      <c r="L44" s="25" t="s">
        <v>141</v>
      </c>
      <c r="M44" s="25">
        <f>2*450.9</f>
        <v>901.8</v>
      </c>
    </row>
    <row r="45" spans="2:13" ht="12.75">
      <c r="B45" s="1" t="s">
        <v>10</v>
      </c>
      <c r="C45" s="1"/>
      <c r="J45" s="20">
        <v>3</v>
      </c>
      <c r="K45" s="20" t="s">
        <v>144</v>
      </c>
      <c r="L45" s="25" t="s">
        <v>142</v>
      </c>
      <c r="M45" s="25">
        <f>6*90</f>
        <v>540</v>
      </c>
    </row>
    <row r="46" spans="10:13" ht="12.75">
      <c r="J46" s="20">
        <v>4</v>
      </c>
      <c r="K46" s="20" t="s">
        <v>145</v>
      </c>
      <c r="L46" s="25" t="s">
        <v>141</v>
      </c>
      <c r="M46" s="25">
        <f>2*104</f>
        <v>208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146</v>
      </c>
      <c r="L47" s="25" t="s">
        <v>140</v>
      </c>
      <c r="M47" s="44">
        <v>32.21</v>
      </c>
    </row>
    <row r="48" spans="1:13" ht="12.75">
      <c r="A48" t="s">
        <v>12</v>
      </c>
      <c r="F48" s="11">
        <f>(7100+8600)*1.302</f>
        <v>20441.4</v>
      </c>
      <c r="J48" s="20">
        <v>6</v>
      </c>
      <c r="K48" s="20" t="s">
        <v>148</v>
      </c>
      <c r="L48" s="25" t="s">
        <v>149</v>
      </c>
      <c r="M48" s="44">
        <f>7*18.3</f>
        <v>128.1</v>
      </c>
    </row>
    <row r="49" spans="1:13" ht="12.75">
      <c r="A49" s="6" t="s">
        <v>15</v>
      </c>
      <c r="F49" s="11">
        <f>(3050+3050)*1.302</f>
        <v>7942.200000000001</v>
      </c>
      <c r="J49" s="20">
        <v>7</v>
      </c>
      <c r="K49" s="20" t="s">
        <v>151</v>
      </c>
      <c r="L49" s="25" t="s">
        <v>140</v>
      </c>
      <c r="M49" s="25">
        <v>71.64</v>
      </c>
    </row>
    <row r="50" spans="1:13" ht="12.75">
      <c r="A50" s="59" t="s">
        <v>82</v>
      </c>
      <c r="B50" s="49"/>
      <c r="C50" s="49"/>
      <c r="D50" s="49"/>
      <c r="E50" s="60">
        <v>0</v>
      </c>
      <c r="F50" s="50">
        <f>E50*E32</f>
        <v>0</v>
      </c>
      <c r="J50" s="20">
        <v>8</v>
      </c>
      <c r="K50" s="20" t="s">
        <v>152</v>
      </c>
      <c r="L50" s="25" t="s">
        <v>140</v>
      </c>
      <c r="M50" s="25">
        <v>114.7</v>
      </c>
    </row>
    <row r="51" spans="1:13" ht="12.75">
      <c r="A51" s="4" t="s">
        <v>35</v>
      </c>
      <c r="F51" s="32">
        <f>F48+F49+F50</f>
        <v>28383.600000000002</v>
      </c>
      <c r="J51" s="20">
        <v>9</v>
      </c>
      <c r="K51" s="20" t="s">
        <v>153</v>
      </c>
      <c r="L51" s="25" t="s">
        <v>154</v>
      </c>
      <c r="M51" s="25">
        <v>35.1</v>
      </c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0.6</v>
      </c>
      <c r="E54" t="s">
        <v>14</v>
      </c>
      <c r="F54" s="11">
        <f>B54*D54</f>
        <v>564.36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564.36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1960902</v>
      </c>
      <c r="D57">
        <v>222433.7</v>
      </c>
      <c r="E57">
        <v>3433.8</v>
      </c>
      <c r="F57" s="34">
        <f>C57/D57*E57</f>
        <v>30271.246162789183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16836.027894000003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8163.936771480002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0*600*1.302</f>
        <v>0</v>
      </c>
      <c r="J60" s="20"/>
      <c r="K60" s="20"/>
      <c r="L60" s="30" t="s">
        <v>66</v>
      </c>
      <c r="M60" s="33">
        <f>SUM(M43:M59)</f>
        <v>2787.2599999999998</v>
      </c>
    </row>
    <row r="61" spans="1:13" ht="12.75">
      <c r="A61" t="s">
        <v>23</v>
      </c>
      <c r="F61" s="11">
        <f>M60</f>
        <v>2787.2599999999998</v>
      </c>
      <c r="J61" s="45"/>
      <c r="K61" s="45"/>
      <c r="L61" s="46"/>
      <c r="M61" s="47"/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0.8</v>
      </c>
      <c r="E64" t="s">
        <v>14</v>
      </c>
      <c r="F64" s="11">
        <f>B64*D64</f>
        <v>2747.0400000000004</v>
      </c>
    </row>
    <row r="65" spans="1:6" ht="12.75">
      <c r="A65" s="49" t="s">
        <v>130</v>
      </c>
      <c r="B65" s="49"/>
      <c r="C65" s="49"/>
      <c r="D65" s="50"/>
      <c r="E65" s="49"/>
      <c r="F65" s="50">
        <v>0</v>
      </c>
    </row>
    <row r="66" spans="1:6" ht="12.75">
      <c r="A66" s="49" t="s">
        <v>83</v>
      </c>
      <c r="B66" s="49"/>
      <c r="C66" s="49"/>
      <c r="D66" s="50">
        <v>0</v>
      </c>
      <c r="E66" s="49"/>
      <c r="F66" s="50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60805.510828269194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0.49</v>
      </c>
      <c r="E69" t="s">
        <v>14</v>
      </c>
      <c r="F69" s="11">
        <f>B69*D69</f>
        <v>1682.5620000000001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2.98</v>
      </c>
      <c r="E72" t="s">
        <v>14</v>
      </c>
      <c r="F72" s="11">
        <f>B72*D72</f>
        <v>10232.724</v>
      </c>
    </row>
    <row r="73" spans="1:6" ht="12.75">
      <c r="A73" s="4" t="s">
        <v>30</v>
      </c>
      <c r="F73" s="32">
        <f>F69+F72</f>
        <v>11915.286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5.82</v>
      </c>
      <c r="E76" t="s">
        <v>14</v>
      </c>
      <c r="F76" s="11">
        <f>B76*D76</f>
        <v>19984.716</v>
      </c>
    </row>
    <row r="77" spans="1:6" ht="12.75">
      <c r="A77" s="4" t="s">
        <v>33</v>
      </c>
      <c r="F77" s="32">
        <f>SUM(F76)</f>
        <v>19984.716</v>
      </c>
    </row>
    <row r="78" spans="1:6" ht="12.75">
      <c r="A78" s="61" t="s">
        <v>77</v>
      </c>
      <c r="B78" s="49"/>
      <c r="C78" s="49"/>
      <c r="D78" s="60">
        <v>0</v>
      </c>
      <c r="E78" s="49"/>
      <c r="F78" s="62">
        <f>D78*E32</f>
        <v>0</v>
      </c>
    </row>
    <row r="79" spans="1:6" ht="12.75">
      <c r="A79" s="1" t="s">
        <v>34</v>
      </c>
      <c r="B79" s="1"/>
      <c r="F79" s="32">
        <f>F51+F55+F67+F73+F77+F78</f>
        <v>121653.4728282692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2">
        <f>F79*5.8%</f>
        <v>7055.901424039613</v>
      </c>
    </row>
    <row r="81" spans="1:6" ht="12.75">
      <c r="A81" s="1"/>
      <c r="B81" s="35" t="s">
        <v>127</v>
      </c>
      <c r="C81" s="35"/>
      <c r="D81" s="1"/>
      <c r="E81" s="56"/>
      <c r="F81" s="57">
        <f>5377.68+6919.98</f>
        <v>12297.66</v>
      </c>
    </row>
    <row r="82" spans="1:6" ht="12.75">
      <c r="A82" s="1"/>
      <c r="B82" s="35" t="s">
        <v>128</v>
      </c>
      <c r="C82" s="35"/>
      <c r="D82" s="1"/>
      <c r="E82" s="56"/>
      <c r="F82" s="57">
        <f>447.58+447.58</f>
        <v>895.16</v>
      </c>
    </row>
    <row r="83" spans="1:6" ht="12.75">
      <c r="A83" s="1"/>
      <c r="B83" s="35" t="s">
        <v>129</v>
      </c>
      <c r="C83" s="35"/>
      <c r="D83" s="1"/>
      <c r="E83" s="56"/>
      <c r="F83" s="57">
        <f>2618.27+2618.27</f>
        <v>5236.54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147138.73425230882</v>
      </c>
      <c r="I84" s="7"/>
    </row>
    <row r="85" spans="2:6" ht="12.75">
      <c r="B85" s="36" t="s">
        <v>69</v>
      </c>
      <c r="C85" s="37" t="s">
        <v>70</v>
      </c>
      <c r="D85" s="22" t="s">
        <v>71</v>
      </c>
      <c r="E85" s="22" t="s">
        <v>72</v>
      </c>
      <c r="F85" s="58" t="s">
        <v>136</v>
      </c>
    </row>
    <row r="86" spans="1:6" ht="12.75">
      <c r="A86" s="13"/>
      <c r="B86" s="38">
        <v>44986</v>
      </c>
      <c r="C86" s="39">
        <v>-579112</v>
      </c>
      <c r="D86" s="41">
        <f>F43</f>
        <v>121243.75</v>
      </c>
      <c r="E86" s="41">
        <f>F84</f>
        <v>147138.73425230882</v>
      </c>
      <c r="F86" s="42">
        <f>C86+D86-E86</f>
        <v>-605006.9842523088</v>
      </c>
    </row>
    <row r="88" spans="1:6" ht="13.5" thickBot="1">
      <c r="A88" t="s">
        <v>110</v>
      </c>
      <c r="C88" s="52" t="s">
        <v>135</v>
      </c>
      <c r="D88" s="8" t="s">
        <v>111</v>
      </c>
      <c r="E88" s="52">
        <v>45015</v>
      </c>
      <c r="F88" t="s">
        <v>112</v>
      </c>
    </row>
    <row r="89" spans="1:7" ht="13.5" thickBot="1">
      <c r="A89" t="s">
        <v>113</v>
      </c>
      <c r="F89" s="53">
        <f>E86</f>
        <v>147138.73425230882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2023-06-18T05:57:04Z</cp:lastPrinted>
  <dcterms:created xsi:type="dcterms:W3CDTF">2008-08-18T07:30:19Z</dcterms:created>
  <dcterms:modified xsi:type="dcterms:W3CDTF">2023-06-18T05:57:09Z</dcterms:modified>
  <cp:category/>
  <cp:version/>
  <cp:contentType/>
  <cp:contentStatus/>
</cp:coreProperties>
</file>