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<sst xmlns="http://schemas.openxmlformats.org/spreadsheetml/2006/main" count="175" uniqueCount="149">
  <si>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</si>
  <si>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</si>
  <si>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</si>
  <si>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</si>
  <si>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</si>
  <si>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</si>
  <si>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</si>
  <si>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</si>
  <si>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</si>
  <si>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</si>
  <si>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</si>
  <si>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</si>
  <si>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</si>
  <si>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</si>
  <si>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</si>
  <si>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</si>
  <si>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</si>
  <si>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</si>
  <si>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</si>
  <si>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</si>
  <si>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</si>
  <si>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</si>
  <si>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</si>
  <si>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</si>
  <si>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</si>
  <si>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</si>
  <si>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</si>
  <si>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</si>
  <si>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</si>
  <si>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</si>
  <si>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</si>
  <si>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</si>
  <si>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</si>
  <si>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</si>
  <si>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</si>
  <si>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</si>
  <si>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</si>
  <si>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</si>
  <si>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</si>
  <si>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</si>
  <si>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</si>
  <si>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</si>
  <si>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</si>
  <si>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</si>
  <si>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</si>
  <si>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</si>
  <si>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</si>
  <si>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</si>
  <si>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</si>
  <si>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</si>
  <si>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</si>
  <si>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</si>
  <si>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</si>
  <si>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</si>
  <si>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</si>
  <si>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</si>
  <si>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</si>
  <si>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</si>
  <si>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</si>
  <si>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</si>
  <si>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</si>
  <si>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</si>
  <si>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</si>
  <si>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</si>
  <si>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</si>
  <si>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</si>
  <si>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</si>
  <si>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</si>
  <si>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</si>
  <si>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</si>
  <si>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</si>
  <si>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</si>
  <si>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</si>
  <si>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</si>
  <si>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</si>
  <si>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</si>
  <si>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</si>
  <si>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</si>
  <si>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</si>
  <si>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</si>
  <si>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</si>
  <si>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</si>
  <si>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</si>
  <si>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</si>
  <si>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</si>
  <si>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</si>
  <si>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</si>
  <si>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</si>
  <si>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</si>
  <si>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</si>
  <si>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</si>
  <si>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</si>
  <si>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</si>
  <si>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</si>
  <si>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</si>
  <si>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</si>
  <si>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</si>
  <si>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</si>
  <si>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</si>
  <si>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</si>
  <si>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</si>
  <si>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</si>
  <si>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</si>
  <si>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</si>
  <si>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</si>
  <si>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</si>
  <si>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</si>
  <si>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</si>
  <si>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</si>
  <si>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</si>
  <si>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</si>
  <si>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</si>
  <si>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</si>
  <si>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</si>
  <si>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</si>
  <si>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</si>
  <si>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</si>
  <si>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</si>
  <si>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</si>
  <si>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</si>
  <si>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</si>
  <si>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</si>
  <si>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</si>
  <si>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</si>
  <si>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</si>
  <si>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</si>
  <si>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</si>
  <si>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</si>
  <si>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</si>
  <si>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</si>
  <si>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Гор.газ(техобслуживание и ремонт)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</si>
  <si>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</si>
  <si>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</si>
  <si>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</si>
  <si>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</si>
  <si>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</si>
  <si>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ТТК, Видикон)</t>
  </si>
  <si>
    <t xml:space="preserve">смена ламп (1шт) </t>
  </si>
  <si>
    <t>лампа</t>
  </si>
  <si>
    <t>1шт</t>
  </si>
  <si>
    <t xml:space="preserve">смена труб д 32 (2мп) </t>
  </si>
  <si>
    <t>труба д 32</t>
  </si>
  <si>
    <t>2шт</t>
  </si>
  <si>
    <t>американка 32</t>
  </si>
  <si>
    <t>муфта комб. 32</t>
  </si>
  <si>
    <t>смена розетка (1шт) т.п.</t>
  </si>
  <si>
    <t>розетка</t>
  </si>
  <si>
    <t>провод</t>
  </si>
  <si>
    <t>5мп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</si>
</sst>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E1" s="58">
        <v>2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5:13" ht="12.75">
      <c r="E4" s="8">
        <v>28</v>
      </c>
      <c r="F4" s="8" t="s">
        <v>131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3">
        <f>L6*524.58*1.302</f>
        <v>0</v>
      </c>
    </row>
    <row r="7" spans="10:13" ht="12.75">
      <c r="J7" s="14">
        <v>2</v>
      </c>
      <c r="K7" s="14" t="s">
        <v>44</v>
      </c>
      <c r="L7" s="14"/>
      <c r="M7" s="33">
        <f aca="true" t="shared" si="0" ref="M7:M19">L7*524.58*1.302</f>
        <v>0</v>
      </c>
    </row>
    <row r="8" spans="1:13" ht="12.75">
      <c r="A8" t="s">
        <v>90</v>
      </c>
      <c r="J8" s="15"/>
      <c r="K8" s="15" t="s">
        <v>45</v>
      </c>
      <c r="L8" s="21"/>
      <c r="M8" s="33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3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3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3">
        <f t="shared" si="0"/>
        <v>2540.7717552000004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3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3">
        <f t="shared" si="0"/>
        <v>2540.7717552000004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3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3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1.85</v>
      </c>
      <c r="M16" s="33">
        <f t="shared" si="0"/>
        <v>1263.5558460000002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3">
        <f t="shared" si="0"/>
        <v>8537.5395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3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3">
        <f t="shared" si="0"/>
        <v>341.50158000000005</v>
      </c>
    </row>
    <row r="20" spans="1:13" ht="12.75">
      <c r="A20" t="s">
        <v>126</v>
      </c>
      <c r="J20" s="20"/>
      <c r="K20" s="27" t="s">
        <v>58</v>
      </c>
      <c r="L20" s="28">
        <f>SUM(L6:L19)</f>
        <v>24.54</v>
      </c>
      <c r="M20" s="32">
        <f>SUM(M6:M19)</f>
        <v>16760.8975464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33">
        <v>0.071</v>
      </c>
      <c r="M24" s="33">
        <f aca="true" t="shared" si="1" ref="M24:M37">L24*524.58*1.302</f>
        <v>48.49322436</v>
      </c>
    </row>
    <row r="25" spans="1:13" ht="12.75">
      <c r="A25" t="s">
        <v>106</v>
      </c>
      <c r="J25" s="20">
        <v>2</v>
      </c>
      <c r="K25" s="20" t="s">
        <v>140</v>
      </c>
      <c r="L25" s="33">
        <f>0.02*156.46</f>
        <v>3.1292000000000004</v>
      </c>
      <c r="M25" s="33">
        <f t="shared" si="1"/>
        <v>2137.2534882720006</v>
      </c>
    </row>
    <row r="26" spans="1:13" ht="12.75">
      <c r="A26" t="s">
        <v>107</v>
      </c>
      <c r="J26" s="20">
        <v>3</v>
      </c>
      <c r="K26" s="20" t="s">
        <v>145</v>
      </c>
      <c r="L26" s="44">
        <v>0.241</v>
      </c>
      <c r="M26" s="33">
        <f t="shared" si="1"/>
        <v>164.60376156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3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3"/>
      <c r="M28" s="33">
        <f t="shared" si="1"/>
        <v>0</v>
      </c>
    </row>
    <row r="29" spans="10:13" ht="12.75">
      <c r="J29" s="20">
        <v>6</v>
      </c>
      <c r="K29" s="20"/>
      <c r="L29" s="33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33"/>
      <c r="M30" s="33">
        <f t="shared" si="1"/>
        <v>0</v>
      </c>
    </row>
    <row r="31" spans="10:13" ht="12.75">
      <c r="J31" s="20">
        <v>8</v>
      </c>
      <c r="K31" s="20"/>
      <c r="L31" s="33"/>
      <c r="M31" s="33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4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3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3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3"/>
      <c r="M35" s="33">
        <f t="shared" si="1"/>
        <v>0</v>
      </c>
    </row>
    <row r="36" spans="10:13" ht="12.75">
      <c r="J36" s="20">
        <v>13</v>
      </c>
      <c r="K36" s="20"/>
      <c r="L36" s="33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3"/>
      <c r="M37" s="33">
        <f t="shared" si="1"/>
        <v>0</v>
      </c>
    </row>
    <row r="38" spans="10:13" ht="12.75">
      <c r="J38" s="20"/>
      <c r="K38" s="29" t="s">
        <v>58</v>
      </c>
      <c r="L38" s="32">
        <f>SUM(L24:L37)</f>
        <v>3.4412000000000007</v>
      </c>
      <c r="M38" s="32">
        <f>SUM(M24:M37)</f>
        <v>2350.3504741920005</v>
      </c>
    </row>
    <row r="39" spans="1:11" ht="12.75">
      <c r="A39" s="2" t="s">
        <v>6</v>
      </c>
      <c r="F39" s="11">
        <v>119479.76</v>
      </c>
      <c r="K39" s="1" t="s">
        <v>62</v>
      </c>
    </row>
    <row r="40" spans="1:13" ht="12.75">
      <c r="A40" t="s">
        <v>7</v>
      </c>
      <c r="F40" s="5">
        <v>105946.28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0.8867299365181183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136</v>
      </c>
      <c r="F42" s="5">
        <f>400+300+400+114.13</f>
        <v>1214.13</v>
      </c>
      <c r="J42" s="20">
        <v>1</v>
      </c>
      <c r="K42" s="20" t="s">
        <v>138</v>
      </c>
      <c r="L42" s="25" t="s">
        <v>139</v>
      </c>
      <c r="M42" s="33">
        <v>18.3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107160.41</v>
      </c>
      <c r="J43" s="20">
        <v>2</v>
      </c>
      <c r="K43" s="20" t="s">
        <v>141</v>
      </c>
      <c r="L43" s="25" t="s">
        <v>142</v>
      </c>
      <c r="M43" s="25">
        <f>2*188.83</f>
        <v>377.66</v>
      </c>
    </row>
    <row r="44" spans="10:13" ht="12.75">
      <c r="J44" s="20">
        <v>3</v>
      </c>
      <c r="K44" s="20" t="s">
        <v>143</v>
      </c>
      <c r="L44" s="25" t="s">
        <v>142</v>
      </c>
      <c r="M44" s="33">
        <f>2*269.42</f>
        <v>538.84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142</v>
      </c>
      <c r="M45" s="25">
        <f>2*119.46</f>
        <v>238.92</v>
      </c>
    </row>
    <row r="46" spans="10:13" ht="12.75">
      <c r="J46" s="20">
        <v>5</v>
      </c>
      <c r="K46" s="20" t="s">
        <v>146</v>
      </c>
      <c r="L46" s="25" t="s">
        <v>139</v>
      </c>
      <c r="M46" s="25">
        <v>92.3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148</v>
      </c>
      <c r="M47" s="25">
        <f>5*35.1</f>
        <v>175.5</v>
      </c>
    </row>
    <row r="48" spans="1:13" ht="12.75">
      <c r="A48" t="s">
        <v>12</v>
      </c>
      <c r="F48" s="11">
        <f>(6715+7100)*1.302</f>
        <v>17987.13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(2863+3050)*1.302</f>
        <v>7698.726000000001</v>
      </c>
      <c r="J49" s="20">
        <v>8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46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25685.856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1885089</v>
      </c>
      <c r="D57">
        <v>222535.4</v>
      </c>
      <c r="E57">
        <v>3465.6</v>
      </c>
      <c r="F57" s="34">
        <f>C57/D57*E57</f>
        <v>29356.967198926555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16760.8975464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2350.3504741920005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1441.52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0.52</v>
      </c>
      <c r="E64" t="s">
        <v>14</v>
      </c>
      <c r="F64" s="11">
        <f>B64*D64</f>
        <v>1802.112</v>
      </c>
      <c r="J64" s="20">
        <v>23</v>
      </c>
      <c r="K64" s="20"/>
      <c r="L64" s="25"/>
      <c r="M64" s="25"/>
    </row>
    <row r="65" spans="1:13" ht="12.75">
      <c r="A65" s="45" t="s">
        <v>130</v>
      </c>
      <c r="B65" s="45"/>
      <c r="C65" s="45"/>
      <c r="D65" s="46"/>
      <c r="E65" s="45"/>
      <c r="F65" s="46">
        <v>0</v>
      </c>
      <c r="J65" s="20">
        <v>24</v>
      </c>
      <c r="K65" s="20"/>
      <c r="L65" s="25"/>
      <c r="M65" s="25"/>
    </row>
    <row r="66" spans="1:13" ht="12.75">
      <c r="A66" s="45" t="s">
        <v>83</v>
      </c>
      <c r="B66" s="45"/>
      <c r="C66" s="45"/>
      <c r="D66" s="46">
        <v>0</v>
      </c>
      <c r="E66" s="45"/>
      <c r="F66" s="46">
        <f>D66*E32</f>
        <v>0</v>
      </c>
      <c r="J66" s="20"/>
      <c r="K66" s="20"/>
      <c r="L66" s="30" t="s">
        <v>65</v>
      </c>
      <c r="M66" s="32">
        <f>SUM(M42:M65)</f>
        <v>1441.52</v>
      </c>
    </row>
    <row r="67" spans="1:6" ht="12.75">
      <c r="A67" s="4" t="s">
        <v>25</v>
      </c>
      <c r="B67" s="10"/>
      <c r="C67" s="10"/>
      <c r="F67" s="31">
        <f>SUM(F57:F66)</f>
        <v>51711.84721951856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0.49</v>
      </c>
      <c r="E69" t="s">
        <v>14</v>
      </c>
      <c r="F69" s="11">
        <f>B69*D69</f>
        <v>1698.144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2.67</v>
      </c>
      <c r="E72" t="s">
        <v>14</v>
      </c>
      <c r="F72" s="11">
        <f>B72*D72</f>
        <v>9253.152</v>
      </c>
    </row>
    <row r="73" spans="1:6" ht="12.75">
      <c r="A73" s="4" t="s">
        <v>29</v>
      </c>
      <c r="F73" s="31">
        <f>F69+F72</f>
        <v>10951.296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5.43</v>
      </c>
      <c r="E76" t="s">
        <v>14</v>
      </c>
      <c r="F76" s="11">
        <f>B76*D76</f>
        <v>18818.208</v>
      </c>
    </row>
    <row r="77" spans="1:6" ht="12.75">
      <c r="A77" s="4" t="s">
        <v>32</v>
      </c>
      <c r="F77" s="31">
        <f>SUM(F76)</f>
        <v>18818.208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33</v>
      </c>
      <c r="B79" s="1"/>
      <c r="F79" s="43">
        <f>F51+F55+F67+F73+F77+F78</f>
        <v>107167.20721951856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1">
        <f>F79*5.8%</f>
        <v>6215.698018732076</v>
      </c>
    </row>
    <row r="81" spans="1:6" ht="12.75">
      <c r="A81" s="1"/>
      <c r="B81" s="36" t="s">
        <v>127</v>
      </c>
      <c r="C81" s="36"/>
      <c r="D81" s="1"/>
      <c r="E81" s="51"/>
      <c r="F81" s="52">
        <f>3337.5+2275.62</f>
        <v>5613.12</v>
      </c>
    </row>
    <row r="82" spans="1:6" ht="12.75">
      <c r="A82" s="1"/>
      <c r="B82" s="36" t="s">
        <v>128</v>
      </c>
      <c r="C82" s="36"/>
      <c r="D82" s="1"/>
      <c r="E82" s="51"/>
      <c r="F82" s="52">
        <f>442.65+452.1</f>
        <v>894.75</v>
      </c>
    </row>
    <row r="83" spans="1:6" ht="12.75">
      <c r="A83" s="1"/>
      <c r="B83" s="36" t="s">
        <v>129</v>
      </c>
      <c r="C83" s="36"/>
      <c r="D83" s="1"/>
      <c r="E83" s="51"/>
      <c r="F83" s="52">
        <f>2433.52+2645.54</f>
        <v>5079.0599999999995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124969.83523825063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53" t="s">
        <v>135</v>
      </c>
    </row>
    <row r="86" spans="1:6" ht="12.75">
      <c r="A86" s="13"/>
      <c r="B86" s="39">
        <v>44927</v>
      </c>
      <c r="C86" s="40">
        <v>-792031</v>
      </c>
      <c r="D86" s="41">
        <f>F43</f>
        <v>107160.41</v>
      </c>
      <c r="E86" s="41">
        <f>F84</f>
        <v>124969.83523825063</v>
      </c>
      <c r="F86" s="42">
        <f>C86+D86-E86</f>
        <v>-809840.4252382506</v>
      </c>
    </row>
    <row r="88" spans="1:6" ht="13.5" thickBot="1">
      <c r="A88" t="s">
        <v>111</v>
      </c>
      <c r="C88" s="48" t="s">
        <v>134</v>
      </c>
      <c r="D88" s="8" t="s">
        <v>112</v>
      </c>
      <c r="E88" s="48">
        <v>44985</v>
      </c>
      <c r="F88" t="s">
        <v>113</v>
      </c>
    </row>
    <row r="89" spans="1:7" ht="13.5" thickBot="1">
      <c r="A89" t="s">
        <v>114</v>
      </c>
      <c r="F89" s="49">
        <f>E86</f>
        <v>124969.83523825063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2023-01-12T17:17:12Z</cp:lastPrinted>
  <dcterms:created xsi:type="dcterms:W3CDTF">2008-08-18T07:30:19Z</dcterms:created>
  <dcterms:modified xsi:type="dcterms:W3CDTF">2023-05-05T07:29:07Z</dcterms:modified>
  <cp:category/>
  <cp:version/>
  <cp:contentType/>
  <cp:contentStatus/>
</cp:coreProperties>
</file>