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<sst xmlns="http://schemas.openxmlformats.org/spreadsheetml/2006/main" count="179" uniqueCount="155">
  <si>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</si>
  <si>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</si>
  <si>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</si>
  <si>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</si>
  <si>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</si>
  <si>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</si>
  <si>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</si>
  <si>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</si>
  <si>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</si>
  <si>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</si>
  <si>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</si>
  <si>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</si>
  <si>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</si>
  <si>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</si>
  <si>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</si>
  <si>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</si>
  <si>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</si>
  <si>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</si>
  <si>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</si>
  <si>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</si>
  <si>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</si>
  <si>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</si>
  <si>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</si>
  <si>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</si>
  <si>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</si>
  <si>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</si>
  <si>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</si>
  <si>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</si>
  <si>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</si>
  <si>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</si>
  <si>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</si>
  <si>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</si>
  <si>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</si>
  <si>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</si>
  <si>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</si>
  <si>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</si>
  <si>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</si>
  <si>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</si>
  <si>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</si>
  <si>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</si>
  <si>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</si>
  <si>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</si>
  <si>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</si>
  <si>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</si>
  <si>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</si>
  <si>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</si>
  <si>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</si>
  <si>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</si>
  <si>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</si>
  <si>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</si>
  <si>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</si>
  <si>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</si>
  <si>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</si>
  <si>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</si>
  <si>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</si>
  <si>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</si>
  <si>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</si>
  <si>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</si>
  <si>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</si>
  <si>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</si>
  <si>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</si>
  <si>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</si>
  <si>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</si>
  <si>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</si>
  <si>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</si>
  <si>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</si>
  <si>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</si>
  <si>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</si>
  <si>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</si>
  <si>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</si>
  <si>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</si>
  <si>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</si>
  <si>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</si>
  <si>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</si>
  <si>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</si>
  <si>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</si>
  <si>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</si>
  <si>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</si>
  <si>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</si>
  <si>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</si>
  <si>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</si>
  <si>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</si>
  <si>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</si>
  <si>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</si>
  <si>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</si>
  <si>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</si>
  <si>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</si>
  <si>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</si>
  <si>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</si>
  <si>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</si>
  <si>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</si>
  <si>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</si>
  <si>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</si>
  <si>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</si>
  <si>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</si>
  <si>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</si>
  <si>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</si>
  <si>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</si>
  <si>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</si>
  <si>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</si>
  <si>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</si>
  <si>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</si>
  <si>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</si>
  <si>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</si>
  <si>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</si>
  <si>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</si>
  <si>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</si>
  <si>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</si>
  <si>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</si>
  <si>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</si>
  <si>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</si>
  <si>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</si>
  <si>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</si>
  <si>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</si>
  <si>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</si>
  <si>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</si>
  <si>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</si>
  <si>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</si>
  <si>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</si>
  <si>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</si>
  <si>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</si>
  <si>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</si>
  <si>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</si>
  <si>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</si>
  <si>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</si>
  <si>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</si>
  <si>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</si>
  <si>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</si>
  <si>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</si>
  <si>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</si>
  <si>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</si>
  <si>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</si>
  <si>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</si>
  <si>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</si>
  <si>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t>1.2 Аренда (Ростелеком, МТС, ТТК)</t>
  </si>
  <si>
    <t>работа по договору (слив воды)</t>
  </si>
  <si>
    <t xml:space="preserve">смена вентиля д 20 (1шт) </t>
  </si>
  <si>
    <t>вентиль д 20</t>
  </si>
  <si>
    <t>1шт</t>
  </si>
  <si>
    <t>3шт</t>
  </si>
  <si>
    <t>вентиль д 25</t>
  </si>
  <si>
    <t xml:space="preserve">смена вентиля д 25 (3шт) </t>
  </si>
  <si>
    <t>бочонок 25</t>
  </si>
  <si>
    <t xml:space="preserve">смена труб д 25 (2мп) </t>
  </si>
  <si>
    <t>труба д 25 п.пр</t>
  </si>
  <si>
    <t>2мп</t>
  </si>
  <si>
    <t>муфта паечная 25</t>
  </si>
  <si>
    <t>2шт</t>
  </si>
  <si>
    <t>смена вн</t>
  </si>
  <si>
    <t>вн</t>
  </si>
  <si>
    <t>смена ламп (12шт)</t>
  </si>
  <si>
    <t>лампа</t>
  </si>
  <si>
    <t>12шт</t>
  </si>
  <si>
    <t xml:space="preserve">смена ламп (4шт) </t>
  </si>
  <si>
    <t>4шт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</si>
</sst>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4" sqref="M54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E2" s="58">
        <v>2</v>
      </c>
      <c r="K2" s="5" t="s">
        <v>131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28</v>
      </c>
      <c r="F5" s="8" t="s">
        <v>129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4">
        <f>L6*524.58*1.302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4">
        <f aca="true" t="shared" si="0" ref="M7:M19">L7*524.58*1.302</f>
        <v>0</v>
      </c>
    </row>
    <row r="8" spans="10:13" ht="12.75">
      <c r="J8" s="15"/>
      <c r="K8" s="15" t="s">
        <v>45</v>
      </c>
      <c r="L8" s="21"/>
      <c r="M8" s="44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3.31</v>
      </c>
      <c r="M11" s="44">
        <f t="shared" si="0"/>
        <v>2260.7404596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4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4">
        <f t="shared" si="0"/>
        <v>2260.7404596</v>
      </c>
    </row>
    <row r="14" spans="1:13" ht="12.75">
      <c r="A14" t="s">
        <v>96</v>
      </c>
      <c r="J14" s="20">
        <v>5</v>
      </c>
      <c r="K14" s="19" t="s">
        <v>50</v>
      </c>
      <c r="L14" s="25">
        <v>8.52</v>
      </c>
      <c r="M14" s="44">
        <f t="shared" si="0"/>
        <v>5819.1869232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1.66</v>
      </c>
      <c r="M16" s="44">
        <f t="shared" si="0"/>
        <v>1133.7852456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4">
        <f t="shared" si="0"/>
        <v>8537.5395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4">
        <f t="shared" si="0"/>
        <v>1536.7571100000002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4">
        <f t="shared" si="0"/>
        <v>341.50158000000005</v>
      </c>
    </row>
    <row r="20" spans="1:13" ht="12.75">
      <c r="A20" t="s">
        <v>102</v>
      </c>
      <c r="J20" s="20"/>
      <c r="K20" s="27" t="s">
        <v>58</v>
      </c>
      <c r="L20" s="28">
        <f>SUM(L6:L19)</f>
        <v>32.05</v>
      </c>
      <c r="M20" s="33">
        <f>SUM(M6:M19)</f>
        <v>21890.251278</v>
      </c>
    </row>
    <row r="21" spans="1:11" ht="12.75">
      <c r="A21" t="s">
        <v>125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4"/>
      <c r="M24" s="44">
        <v>2970</v>
      </c>
    </row>
    <row r="25" spans="1:13" ht="12.75">
      <c r="A25" t="s">
        <v>106</v>
      </c>
      <c r="J25" s="20">
        <v>2</v>
      </c>
      <c r="K25" s="20" t="s">
        <v>136</v>
      </c>
      <c r="L25" s="44">
        <v>0.81</v>
      </c>
      <c r="M25" s="44">
        <f aca="true" t="shared" si="1" ref="M25:M41">L25*524.58*1.302</f>
        <v>553.2325596000002</v>
      </c>
    </row>
    <row r="26" spans="1:13" ht="12.75">
      <c r="A26" t="s">
        <v>107</v>
      </c>
      <c r="J26" s="20">
        <v>3</v>
      </c>
      <c r="K26" s="20" t="s">
        <v>141</v>
      </c>
      <c r="L26" s="44">
        <f>3*1.03</f>
        <v>3.09</v>
      </c>
      <c r="M26" s="44">
        <f t="shared" si="1"/>
        <v>2110.4797644</v>
      </c>
    </row>
    <row r="27" spans="1:13" ht="12.75">
      <c r="A27" s="47" t="s">
        <v>108</v>
      </c>
      <c r="B27" s="47"/>
      <c r="C27" s="47"/>
      <c r="D27" s="47"/>
      <c r="E27" s="47"/>
      <c r="F27" s="47"/>
      <c r="G27" s="47"/>
      <c r="J27" s="20">
        <v>4</v>
      </c>
      <c r="K27" s="20" t="s">
        <v>143</v>
      </c>
      <c r="L27" s="44">
        <f>0.02*184.3</f>
        <v>3.6860000000000004</v>
      </c>
      <c r="M27" s="44">
        <f t="shared" si="1"/>
        <v>2517.5496477600004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148</v>
      </c>
      <c r="L28" s="44">
        <v>1.12</v>
      </c>
      <c r="M28" s="44">
        <f t="shared" si="1"/>
        <v>764.9635392000001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150</v>
      </c>
      <c r="L29" s="44">
        <f>0.12*7.1</f>
        <v>0.852</v>
      </c>
      <c r="M29" s="44">
        <f t="shared" si="1"/>
        <v>581.91869232</v>
      </c>
    </row>
    <row r="30" spans="10:13" ht="12.75">
      <c r="J30" s="20">
        <v>7</v>
      </c>
      <c r="K30" s="20" t="s">
        <v>153</v>
      </c>
      <c r="L30" s="44">
        <v>0.28</v>
      </c>
      <c r="M30" s="44">
        <f t="shared" si="1"/>
        <v>191.24088480000003</v>
      </c>
    </row>
    <row r="31" spans="2:13" ht="12.75">
      <c r="B31" t="s">
        <v>0</v>
      </c>
      <c r="J31" s="20">
        <v>8</v>
      </c>
      <c r="K31" s="20"/>
      <c r="L31" s="25"/>
      <c r="M31" s="44">
        <f t="shared" si="1"/>
        <v>0</v>
      </c>
    </row>
    <row r="32" spans="10:13" ht="12.75">
      <c r="J32" s="20">
        <v>9</v>
      </c>
      <c r="K32" s="20"/>
      <c r="L32" s="25"/>
      <c r="M32" s="44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44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44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4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44">
        <f t="shared" si="1"/>
        <v>0</v>
      </c>
    </row>
    <row r="37" spans="10:13" ht="12.75">
      <c r="J37" s="20">
        <v>14</v>
      </c>
      <c r="K37" s="20"/>
      <c r="L37" s="25"/>
      <c r="M37" s="44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44">
        <f t="shared" si="1"/>
        <v>0</v>
      </c>
    </row>
    <row r="39" spans="10:13" ht="12.75">
      <c r="J39" s="20">
        <v>16</v>
      </c>
      <c r="K39" s="20"/>
      <c r="L39" s="25"/>
      <c r="M39" s="44">
        <f t="shared" si="1"/>
        <v>0</v>
      </c>
    </row>
    <row r="40" spans="1:13" ht="12.75">
      <c r="A40" s="2" t="s">
        <v>6</v>
      </c>
      <c r="F40" s="11">
        <v>123473.26</v>
      </c>
      <c r="J40" s="20">
        <v>17</v>
      </c>
      <c r="K40" s="20"/>
      <c r="L40" s="25"/>
      <c r="M40" s="44">
        <f t="shared" si="1"/>
        <v>0</v>
      </c>
    </row>
    <row r="41" spans="1:13" ht="12.75">
      <c r="A41" t="s">
        <v>7</v>
      </c>
      <c r="F41" s="5">
        <v>110949.52</v>
      </c>
      <c r="J41" s="20">
        <v>18</v>
      </c>
      <c r="K41" s="20"/>
      <c r="L41" s="25"/>
      <c r="M41" s="44">
        <f t="shared" si="1"/>
        <v>0</v>
      </c>
    </row>
    <row r="42" spans="2:13" ht="12.75">
      <c r="B42" t="s">
        <v>8</v>
      </c>
      <c r="F42" s="9">
        <f>F41/F40</f>
        <v>0.8985712372055294</v>
      </c>
      <c r="J42" s="20"/>
      <c r="K42" s="30" t="s">
        <v>58</v>
      </c>
      <c r="L42" s="28">
        <f>SUM(L24:L41)</f>
        <v>9.838</v>
      </c>
      <c r="M42" s="33">
        <f>SUM(M24:M41)</f>
        <v>9689.38508808</v>
      </c>
    </row>
    <row r="43" spans="1:11" ht="12.75">
      <c r="A43" t="s">
        <v>134</v>
      </c>
      <c r="F43" s="11">
        <f>400+300+400</f>
        <v>1100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112049.52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137</v>
      </c>
      <c r="L46" s="46" t="s">
        <v>138</v>
      </c>
      <c r="M46" s="25">
        <v>506.16</v>
      </c>
    </row>
    <row r="47" spans="10:13" ht="12.75">
      <c r="J47" s="20">
        <v>2</v>
      </c>
      <c r="K47" s="20" t="s">
        <v>140</v>
      </c>
      <c r="L47" s="25" t="s">
        <v>139</v>
      </c>
      <c r="M47" s="25">
        <f>796.32*3</f>
        <v>2388.96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142</v>
      </c>
      <c r="L48" s="25" t="s">
        <v>138</v>
      </c>
      <c r="M48" s="25">
        <v>17</v>
      </c>
    </row>
    <row r="49" spans="1:13" ht="12.75">
      <c r="A49" t="s">
        <v>12</v>
      </c>
      <c r="F49" s="11">
        <f>(6715+7100)*1.302</f>
        <v>17987.13</v>
      </c>
      <c r="J49" s="20">
        <v>4</v>
      </c>
      <c r="K49" s="20" t="s">
        <v>144</v>
      </c>
      <c r="L49" s="25" t="s">
        <v>145</v>
      </c>
      <c r="M49" s="25">
        <f>2*115.55</f>
        <v>231.1</v>
      </c>
    </row>
    <row r="50" spans="1:13" ht="12.75">
      <c r="A50" s="6" t="s">
        <v>15</v>
      </c>
      <c r="F50" s="11">
        <f>(1832+1950)*1.302</f>
        <v>4924.164</v>
      </c>
      <c r="J50" s="20">
        <v>5</v>
      </c>
      <c r="K50" s="20" t="s">
        <v>146</v>
      </c>
      <c r="L50" s="25" t="s">
        <v>147</v>
      </c>
      <c r="M50" s="25">
        <f>2*8.1</f>
        <v>16.2</v>
      </c>
    </row>
    <row r="51" spans="1:13" ht="12.75">
      <c r="A51" s="55" t="s">
        <v>83</v>
      </c>
      <c r="B51" s="52"/>
      <c r="C51" s="52"/>
      <c r="D51" s="52"/>
      <c r="E51" s="54">
        <v>0</v>
      </c>
      <c r="F51" s="53">
        <f>E51*E33</f>
        <v>0</v>
      </c>
      <c r="J51" s="20">
        <v>6</v>
      </c>
      <c r="K51" s="20" t="s">
        <v>149</v>
      </c>
      <c r="L51" s="25" t="s">
        <v>138</v>
      </c>
      <c r="M51" s="25">
        <v>322.42</v>
      </c>
    </row>
    <row r="52" spans="1:13" ht="12.75">
      <c r="A52" s="4" t="s">
        <v>34</v>
      </c>
      <c r="F52" s="32">
        <f>F49+F50+F51</f>
        <v>22911.294</v>
      </c>
      <c r="J52" s="20">
        <v>7</v>
      </c>
      <c r="K52" s="20" t="s">
        <v>151</v>
      </c>
      <c r="L52" s="25" t="s">
        <v>152</v>
      </c>
      <c r="M52" s="25">
        <f>12*18.3</f>
        <v>219.60000000000002</v>
      </c>
    </row>
    <row r="53" spans="1:13" ht="12.75">
      <c r="A53" s="4" t="s">
        <v>16</v>
      </c>
      <c r="J53" s="20">
        <v>8</v>
      </c>
      <c r="K53" s="20" t="s">
        <v>151</v>
      </c>
      <c r="L53" s="25" t="s">
        <v>154</v>
      </c>
      <c r="M53" s="25">
        <f>4*18.3</f>
        <v>73.2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44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4"/>
    </row>
    <row r="58" spans="1:13" ht="12.75">
      <c r="A58" t="s">
        <v>19</v>
      </c>
      <c r="C58" s="45">
        <v>1885089</v>
      </c>
      <c r="D58">
        <v>222535.4</v>
      </c>
      <c r="E58">
        <v>3156.5</v>
      </c>
      <c r="F58" s="34">
        <f>C58/D58*E58</f>
        <v>26738.592729516295</v>
      </c>
      <c r="J58" s="20">
        <v>13</v>
      </c>
      <c r="K58" s="20"/>
      <c r="L58" s="25"/>
      <c r="M58" s="25"/>
    </row>
    <row r="59" spans="1:13" ht="12.75">
      <c r="A59" t="s">
        <v>20</v>
      </c>
      <c r="F59" s="34">
        <f>M20</f>
        <v>21890.251278</v>
      </c>
      <c r="J59" s="20">
        <v>14</v>
      </c>
      <c r="K59" s="20"/>
      <c r="L59" s="25"/>
      <c r="M59" s="44"/>
    </row>
    <row r="60" spans="1:13" ht="12.75">
      <c r="A60" t="s">
        <v>21</v>
      </c>
      <c r="F60" s="11">
        <f>M42</f>
        <v>9689.38508808</v>
      </c>
      <c r="J60" s="20">
        <v>15</v>
      </c>
      <c r="K60" s="20"/>
      <c r="L60" s="25"/>
      <c r="M60" s="44"/>
    </row>
    <row r="61" spans="1:13" ht="12.75">
      <c r="A61" t="s">
        <v>73</v>
      </c>
      <c r="F61" s="5">
        <f>1*600*1.302</f>
        <v>781.2</v>
      </c>
      <c r="J61" s="20">
        <v>16</v>
      </c>
      <c r="K61" s="20"/>
      <c r="L61" s="25"/>
      <c r="M61" s="44"/>
    </row>
    <row r="62" spans="1:13" ht="12.75">
      <c r="A62" t="s">
        <v>22</v>
      </c>
      <c r="F62" s="5">
        <f>M70</f>
        <v>3774.6399999999994</v>
      </c>
      <c r="J62" s="20">
        <v>17</v>
      </c>
      <c r="K62" s="20"/>
      <c r="L62" s="25"/>
      <c r="M62" s="44"/>
    </row>
    <row r="63" spans="1:13" ht="12.75">
      <c r="A63" t="s">
        <v>23</v>
      </c>
      <c r="F63" s="5"/>
      <c r="J63" s="20">
        <v>18</v>
      </c>
      <c r="K63" s="20"/>
      <c r="L63" s="25"/>
      <c r="M63" s="44"/>
    </row>
    <row r="64" spans="1:13" ht="12.75">
      <c r="A64" t="s">
        <v>24</v>
      </c>
      <c r="F64" s="5"/>
      <c r="J64" s="20">
        <v>19</v>
      </c>
      <c r="K64" s="20"/>
      <c r="L64" s="25"/>
      <c r="M64" s="44"/>
    </row>
    <row r="65" spans="2:13" ht="12.75">
      <c r="B65">
        <v>3156.5</v>
      </c>
      <c r="C65" t="s">
        <v>13</v>
      </c>
      <c r="D65" s="11">
        <v>0.52</v>
      </c>
      <c r="E65" t="s">
        <v>14</v>
      </c>
      <c r="F65" s="5">
        <f>B65*D65</f>
        <v>1641.38</v>
      </c>
      <c r="J65" s="20">
        <v>20</v>
      </c>
      <c r="K65" s="20"/>
      <c r="L65" s="25"/>
      <c r="M65" s="44"/>
    </row>
    <row r="66" spans="1:13" ht="12.75">
      <c r="A66" s="52" t="s">
        <v>78</v>
      </c>
      <c r="B66" s="52"/>
      <c r="C66" s="52"/>
      <c r="D66" s="53"/>
      <c r="E66" s="52"/>
      <c r="F66" s="54">
        <v>0</v>
      </c>
      <c r="J66" s="20">
        <v>21</v>
      </c>
      <c r="K66" s="20"/>
      <c r="L66" s="25"/>
      <c r="M66" s="44"/>
    </row>
    <row r="67" spans="1:13" ht="12.75">
      <c r="A67" s="52" t="s">
        <v>84</v>
      </c>
      <c r="B67" s="52"/>
      <c r="C67" s="52"/>
      <c r="D67" s="53">
        <v>0</v>
      </c>
      <c r="E67" s="52"/>
      <c r="F67" s="54">
        <f>D67*E33</f>
        <v>0</v>
      </c>
      <c r="J67" s="20">
        <v>22</v>
      </c>
      <c r="K67" s="20"/>
      <c r="L67" s="25"/>
      <c r="M67" s="44"/>
    </row>
    <row r="68" spans="1:13" ht="12.75">
      <c r="A68" s="4" t="s">
        <v>25</v>
      </c>
      <c r="B68" s="10"/>
      <c r="C68" s="10"/>
      <c r="F68" s="32">
        <f>SUM(F58:F67)</f>
        <v>64515.44909559629</v>
      </c>
      <c r="J68" s="20">
        <v>23</v>
      </c>
      <c r="K68" s="20"/>
      <c r="L68" s="25"/>
      <c r="M68" s="25"/>
    </row>
    <row r="69" spans="1:13" ht="12.75">
      <c r="A69" s="4" t="s">
        <v>26</v>
      </c>
      <c r="J69" s="20">
        <v>24</v>
      </c>
      <c r="K69" s="20"/>
      <c r="L69" s="25"/>
      <c r="M69" s="25"/>
    </row>
    <row r="70" spans="1:13" ht="12.75">
      <c r="A70" t="s">
        <v>27</v>
      </c>
      <c r="B70">
        <v>3156.5</v>
      </c>
      <c r="C70" s="5" t="s">
        <v>13</v>
      </c>
      <c r="D70" s="5">
        <v>0.49</v>
      </c>
      <c r="E70" t="s">
        <v>14</v>
      </c>
      <c r="F70" s="11">
        <f>B70*D70</f>
        <v>1546.685</v>
      </c>
      <c r="J70" s="20"/>
      <c r="K70" s="20"/>
      <c r="L70" s="31" t="s">
        <v>65</v>
      </c>
      <c r="M70" s="28">
        <f>SUM(M46:M69)</f>
        <v>3774.6399999999994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2.67</v>
      </c>
      <c r="E73" t="s">
        <v>14</v>
      </c>
      <c r="F73" s="11">
        <f>B73*D73</f>
        <v>8427.855</v>
      </c>
    </row>
    <row r="74" spans="1:6" ht="12.75">
      <c r="A74" s="4" t="s">
        <v>29</v>
      </c>
      <c r="F74" s="32">
        <f>F70+F73</f>
        <v>9974.539999999999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5.43</v>
      </c>
      <c r="E77" t="s">
        <v>14</v>
      </c>
      <c r="F77" s="11">
        <f>B77*D77</f>
        <v>17139.795</v>
      </c>
    </row>
    <row r="78" spans="1:6" ht="12.75">
      <c r="A78" s="4" t="s">
        <v>32</v>
      </c>
      <c r="F78" s="32">
        <f>SUM(F77)</f>
        <v>17139.795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33</v>
      </c>
      <c r="B80" s="1"/>
      <c r="F80" s="32">
        <f>F52+F56+F68+F74+F78+F79</f>
        <v>114541.07809559628</v>
      </c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6643.382529544584</v>
      </c>
      <c r="I81" s="7"/>
    </row>
    <row r="82" spans="1:9" ht="12.75">
      <c r="A82" s="1"/>
      <c r="B82" s="35" t="s">
        <v>126</v>
      </c>
      <c r="C82" s="35"/>
      <c r="D82" s="1"/>
      <c r="E82" s="50"/>
      <c r="F82" s="51">
        <f>0+4923.72</f>
        <v>4923.72</v>
      </c>
      <c r="I82" s="7"/>
    </row>
    <row r="83" spans="1:9" ht="12.75">
      <c r="A83" s="1"/>
      <c r="B83" s="35" t="s">
        <v>127</v>
      </c>
      <c r="C83" s="35"/>
      <c r="D83" s="1"/>
      <c r="E83" s="50"/>
      <c r="F83" s="51">
        <f>297.46+303.81</f>
        <v>601.27</v>
      </c>
      <c r="I83" s="7"/>
    </row>
    <row r="84" spans="1:9" ht="12.75">
      <c r="A84" s="1"/>
      <c r="B84" s="35" t="s">
        <v>128</v>
      </c>
      <c r="C84" s="35"/>
      <c r="D84" s="1"/>
      <c r="E84" s="50"/>
      <c r="F84" s="51">
        <f>1630.71+1772.78</f>
        <v>3403.49</v>
      </c>
      <c r="I84" s="7"/>
    </row>
    <row r="85" spans="1:6" ht="15">
      <c r="A85" s="12" t="s">
        <v>35</v>
      </c>
      <c r="B85" s="12"/>
      <c r="C85" s="12"/>
      <c r="D85" s="12"/>
      <c r="E85" s="12"/>
      <c r="F85" s="41">
        <f>F80+F81+F82+F83+F84</f>
        <v>130112.94062514088</v>
      </c>
    </row>
    <row r="86" spans="2:6" ht="12.75">
      <c r="B86" s="36" t="s">
        <v>68</v>
      </c>
      <c r="C86" s="37" t="s">
        <v>69</v>
      </c>
      <c r="D86" s="22" t="s">
        <v>70</v>
      </c>
      <c r="E86" s="22" t="s">
        <v>71</v>
      </c>
      <c r="F86" s="40" t="s">
        <v>133</v>
      </c>
    </row>
    <row r="87" spans="1:6" ht="12.75">
      <c r="A87" s="13"/>
      <c r="B87" s="38">
        <v>44927</v>
      </c>
      <c r="C87" s="39">
        <v>-65466</v>
      </c>
      <c r="D87" s="42">
        <f>F44</f>
        <v>112049.52</v>
      </c>
      <c r="E87" s="42">
        <f>F85</f>
        <v>130112.94062514088</v>
      </c>
      <c r="F87" s="43">
        <f>C87+D87-E87</f>
        <v>-83529.42062514088</v>
      </c>
    </row>
    <row r="89" spans="1:6" ht="13.5" thickBot="1">
      <c r="A89" t="s">
        <v>111</v>
      </c>
      <c r="C89" s="48" t="s">
        <v>132</v>
      </c>
      <c r="D89" s="8" t="s">
        <v>112</v>
      </c>
      <c r="E89" s="48">
        <v>44985</v>
      </c>
      <c r="F89" t="s">
        <v>113</v>
      </c>
    </row>
    <row r="90" spans="1:7" ht="13.5" thickBot="1">
      <c r="A90" t="s">
        <v>114</v>
      </c>
      <c r="F90" s="49">
        <f>E87</f>
        <v>130112.94062514088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2023-01-12T16:40:15Z</cp:lastPrinted>
  <dcterms:created xsi:type="dcterms:W3CDTF">2008-08-18T07:30:19Z</dcterms:created>
  <dcterms:modified xsi:type="dcterms:W3CDTF">2023-05-17T08:02:28Z</dcterms:modified>
  <cp:category/>
  <cp:version/>
  <cp:contentType/>
  <cp:contentStatus/>
</cp:coreProperties>
</file>