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7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<sst xmlns="http://schemas.openxmlformats.org/spreadsheetml/2006/main" count="177" uniqueCount="152">
  <si>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</si>
  <si>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</si>
  <si>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</si>
  <si>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</si>
  <si>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</si>
  <si>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</si>
  <si>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</si>
  <si>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</si>
  <si>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</si>
  <si>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</si>
  <si>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</si>
  <si>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</si>
  <si>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</si>
  <si>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</si>
  <si>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</si>
  <si>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</si>
  <si>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</si>
  <si>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</si>
  <si>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</si>
  <si>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</si>
  <si>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</si>
  <si>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</si>
  <si>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</si>
  <si>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</si>
  <si>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</si>
  <si>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</si>
  <si>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</si>
  <si>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</si>
  <si>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</si>
  <si>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</si>
  <si>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</si>
  <si>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</si>
  <si>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</si>
  <si>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</si>
  <si>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</si>
  <si>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</si>
  <si>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</si>
  <si>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</si>
  <si>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</si>
  <si>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</si>
  <si>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</si>
  <si>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</si>
  <si>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</si>
  <si>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</si>
  <si>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</si>
  <si>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</si>
  <si>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</si>
  <si>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</si>
  <si>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</si>
  <si>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</si>
  <si>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</si>
  <si>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</si>
  <si>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</si>
  <si>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</si>
  <si>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</si>
  <si>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</si>
  <si>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</si>
  <si>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</si>
  <si>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</si>
  <si>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</si>
  <si>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</si>
  <si>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</si>
  <si>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</si>
  <si>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</si>
  <si>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</si>
  <si>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</si>
  <si>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</si>
  <si>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</si>
  <si>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</si>
  <si>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</si>
  <si>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</si>
  <si>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</si>
  <si>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</si>
  <si>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</si>
  <si>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</si>
  <si>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</si>
  <si>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</si>
  <si>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</si>
  <si>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</si>
  <si>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</si>
  <si>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</si>
  <si>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</si>
  <si>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</si>
  <si>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</si>
  <si>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</si>
  <si>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</si>
  <si>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</si>
  <si>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</si>
  <si>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</si>
  <si>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</si>
  <si>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</si>
  <si>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</si>
  <si>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</si>
  <si>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</si>
  <si>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</si>
  <si>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</si>
  <si>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</si>
  <si>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</si>
  <si>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</si>
  <si>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</si>
  <si>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</si>
  <si>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</si>
  <si>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</si>
  <si>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</si>
  <si>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</si>
  <si>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</si>
  <si>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</si>
  <si>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</si>
  <si>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</si>
  <si>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</si>
  <si>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</si>
  <si>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</si>
  <si>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</si>
  <si>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</si>
  <si>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</si>
  <si>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</si>
  <si>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</si>
  <si>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</si>
  <si>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</si>
  <si>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</si>
  <si>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</si>
  <si>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</si>
  <si>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</si>
  <si>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</si>
  <si>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</si>
  <si>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</si>
  <si>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</si>
  <si>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</si>
  <si>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</si>
  <si>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</si>
  <si>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</si>
  <si>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</si>
  <si>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МТС)</t>
  </si>
  <si>
    <t>октября</t>
  </si>
  <si>
    <t>за   сентябрь-октябрь  2023 г.</t>
  </si>
  <si>
    <t>01.09.2023г.</t>
  </si>
  <si>
    <t>ост.на 01.11</t>
  </si>
  <si>
    <t>спец.техника</t>
  </si>
  <si>
    <t>вышка (март-апрель)</t>
  </si>
  <si>
    <t>вышка (июль-август)</t>
  </si>
  <si>
    <t>прочистка канализации</t>
  </si>
  <si>
    <t>смена труб д 25 п.пр (2мп)</t>
  </si>
  <si>
    <t>смена гебо (1шт)</t>
  </si>
  <si>
    <t>труба д 25 п.пр</t>
  </si>
  <si>
    <t>2мп</t>
  </si>
  <si>
    <t>гебо</t>
  </si>
  <si>
    <t>1шт</t>
  </si>
  <si>
    <t>муфта</t>
  </si>
  <si>
    <t>муфта паячная 25</t>
  </si>
  <si>
    <t>2шт</t>
  </si>
  <si>
    <t>смена ламп (2шт) п-д3</t>
  </si>
  <si>
    <t>лампа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</si>
</sst>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9</v>
      </c>
      <c r="E2" s="62">
        <v>10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4098.01896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11.6</v>
      </c>
      <c r="M20" s="34">
        <f>SUM(M6:M19)</f>
        <v>7922.836656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140</v>
      </c>
      <c r="L24" s="47">
        <v>4.83</v>
      </c>
      <c r="M24" s="33">
        <f aca="true" t="shared" si="1" ref="M24:M43">L24*524.58*1.15*1.302</f>
        <v>3793.7410522200003</v>
      </c>
    </row>
    <row r="25" spans="1:13" ht="12.75">
      <c r="A25" t="s">
        <v>107</v>
      </c>
      <c r="J25" s="20">
        <v>2</v>
      </c>
      <c r="K25" s="20" t="s">
        <v>141</v>
      </c>
      <c r="L25" s="47">
        <f>0.02*184.3</f>
        <v>3.6860000000000004</v>
      </c>
      <c r="M25" s="33">
        <f t="shared" si="1"/>
        <v>2895.182094924</v>
      </c>
    </row>
    <row r="26" spans="1:13" ht="12.75">
      <c r="A26" t="s">
        <v>108</v>
      </c>
      <c r="J26" s="20">
        <v>3</v>
      </c>
      <c r="K26" s="20" t="s">
        <v>142</v>
      </c>
      <c r="L26" s="47">
        <v>1.03</v>
      </c>
      <c r="M26" s="33">
        <f t="shared" si="1"/>
        <v>809.01724302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150</v>
      </c>
      <c r="L27" s="47">
        <v>0.14</v>
      </c>
      <c r="M27" s="33">
        <f t="shared" si="1"/>
        <v>109.96350876000001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47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47"/>
      <c r="M31" s="33">
        <f t="shared" si="1"/>
        <v>0</v>
      </c>
    </row>
    <row r="32" spans="10:13" ht="12.75">
      <c r="J32" s="20">
        <v>9</v>
      </c>
      <c r="K32" s="20"/>
      <c r="L32" s="47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47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4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47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4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94275.44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86922.49</v>
      </c>
      <c r="J41" s="20">
        <v>18</v>
      </c>
      <c r="K41" s="20"/>
      <c r="L41" s="25"/>
      <c r="M41" s="33">
        <f t="shared" si="1"/>
        <v>0</v>
      </c>
    </row>
    <row r="42" spans="2:15" ht="12.75">
      <c r="B42" t="s">
        <v>8</v>
      </c>
      <c r="F42" s="9">
        <f>F41/F40</f>
        <v>0.9220056676479049</v>
      </c>
      <c r="J42" s="20">
        <v>19</v>
      </c>
      <c r="K42" s="20"/>
      <c r="L42" s="25"/>
      <c r="M42" s="33">
        <f t="shared" si="1"/>
        <v>0</v>
      </c>
      <c r="N42" s="26"/>
      <c r="O42" s="51"/>
    </row>
    <row r="43" spans="1:13" ht="12.75">
      <c r="A43" s="7" t="s">
        <v>132</v>
      </c>
      <c r="B43" s="7"/>
      <c r="C43" s="7"/>
      <c r="D43" s="7"/>
      <c r="E43" s="7"/>
      <c r="F43" s="5">
        <f>400+300</f>
        <v>700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87622.49</v>
      </c>
      <c r="J44" s="20"/>
      <c r="K44" s="30" t="s">
        <v>57</v>
      </c>
      <c r="L44" s="28">
        <f>SUM(L24:L43)</f>
        <v>9.686</v>
      </c>
      <c r="M44" s="34">
        <f>SUM(M24:M43)</f>
        <v>7607.903898924</v>
      </c>
    </row>
    <row r="45" ht="12.75">
      <c r="K45" s="1" t="s">
        <v>61</v>
      </c>
    </row>
    <row r="46" spans="2:13" ht="12.75">
      <c r="B46" s="1" t="s">
        <v>10</v>
      </c>
      <c r="C46" s="1"/>
      <c r="J46" s="22" t="s">
        <v>35</v>
      </c>
      <c r="K46" s="22"/>
      <c r="L46" s="22" t="s">
        <v>62</v>
      </c>
      <c r="M46" s="22" t="s">
        <v>41</v>
      </c>
    </row>
    <row r="47" spans="10:13" ht="12.75">
      <c r="J47" s="23" t="s">
        <v>36</v>
      </c>
      <c r="K47" s="23" t="s">
        <v>37</v>
      </c>
      <c r="L47" s="23"/>
      <c r="M47" s="23" t="s">
        <v>63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</v>
      </c>
      <c r="K48" s="20" t="s">
        <v>139</v>
      </c>
      <c r="L48" s="25"/>
      <c r="M48" s="25">
        <v>8480</v>
      </c>
    </row>
    <row r="49" spans="1:13" ht="12.75">
      <c r="A49" t="s">
        <v>12</v>
      </c>
      <c r="F49" s="11">
        <f>(5135+5134)*1.302</f>
        <v>13370.238000000001</v>
      </c>
      <c r="J49" s="20">
        <v>2</v>
      </c>
      <c r="K49" s="20" t="s">
        <v>137</v>
      </c>
      <c r="L49" s="47"/>
      <c r="M49" s="25">
        <f>3*1900</f>
        <v>5700</v>
      </c>
    </row>
    <row r="50" spans="1:13" ht="12.75">
      <c r="A50" s="6" t="s">
        <v>15</v>
      </c>
      <c r="F50" s="11">
        <f>(1950+1950)*1.302</f>
        <v>5077.8</v>
      </c>
      <c r="J50" s="20">
        <v>3</v>
      </c>
      <c r="K50" s="20" t="s">
        <v>138</v>
      </c>
      <c r="L50" s="25"/>
      <c r="M50" s="25">
        <f>3*1696</f>
        <v>5088</v>
      </c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4</v>
      </c>
      <c r="K51" s="20" t="s">
        <v>143</v>
      </c>
      <c r="L51" s="25" t="s">
        <v>144</v>
      </c>
      <c r="M51" s="25">
        <f>2*143.34</f>
        <v>286.68</v>
      </c>
    </row>
    <row r="52" spans="1:13" ht="12.75">
      <c r="A52" s="4" t="s">
        <v>33</v>
      </c>
      <c r="F52" s="32">
        <f>F49+F50+F51</f>
        <v>18448.038</v>
      </c>
      <c r="J52" s="20">
        <v>5</v>
      </c>
      <c r="K52" s="20" t="s">
        <v>145</v>
      </c>
      <c r="L52" s="25" t="s">
        <v>146</v>
      </c>
      <c r="M52" s="25">
        <v>824.74</v>
      </c>
    </row>
    <row r="53" spans="1:13" ht="12.75">
      <c r="A53" s="4" t="s">
        <v>16</v>
      </c>
      <c r="J53" s="20">
        <v>6</v>
      </c>
      <c r="K53" s="20" t="s">
        <v>147</v>
      </c>
      <c r="L53" s="25" t="s">
        <v>146</v>
      </c>
      <c r="M53" s="25">
        <v>80.09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7</v>
      </c>
      <c r="K54" s="20" t="s">
        <v>148</v>
      </c>
      <c r="L54" s="25" t="s">
        <v>149</v>
      </c>
      <c r="M54" s="25">
        <f>2*7.94</f>
        <v>15.88</v>
      </c>
    </row>
    <row r="55" spans="1:13" ht="12.75">
      <c r="A55" s="45" t="s">
        <v>79</v>
      </c>
      <c r="B55" s="45"/>
      <c r="C55" s="45"/>
      <c r="D55" s="46">
        <v>0</v>
      </c>
      <c r="E55" s="45"/>
      <c r="F55" s="49">
        <v>0</v>
      </c>
      <c r="J55" s="20">
        <v>8</v>
      </c>
      <c r="K55" s="20" t="s">
        <v>151</v>
      </c>
      <c r="L55" s="25" t="s">
        <v>149</v>
      </c>
      <c r="M55" s="25">
        <v>40</v>
      </c>
    </row>
    <row r="56" spans="1:13" ht="12.75">
      <c r="A56" t="s">
        <v>78</v>
      </c>
      <c r="B56">
        <v>999.2</v>
      </c>
      <c r="C56" t="s">
        <v>13</v>
      </c>
      <c r="D56" s="5">
        <v>0.6</v>
      </c>
      <c r="E56" t="s">
        <v>14</v>
      </c>
      <c r="F56" s="11">
        <f>B56*D56</f>
        <v>599.52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599.52</v>
      </c>
      <c r="J57" s="20">
        <v>10</v>
      </c>
      <c r="K57" s="20"/>
      <c r="L57" s="25"/>
      <c r="M57" s="25"/>
    </row>
    <row r="58" spans="1:13" ht="12.75">
      <c r="A58" s="4" t="s">
        <v>18</v>
      </c>
      <c r="B58" s="4"/>
      <c r="J58" s="20">
        <v>11</v>
      </c>
      <c r="K58" s="20"/>
      <c r="L58" s="25"/>
      <c r="M58" s="25"/>
    </row>
    <row r="59" spans="1:13" ht="12.75">
      <c r="A59" t="s">
        <v>19</v>
      </c>
      <c r="C59" s="50">
        <v>1958853</v>
      </c>
      <c r="D59">
        <v>222433.7</v>
      </c>
      <c r="E59">
        <v>2983.9</v>
      </c>
      <c r="F59" s="35">
        <f>C59/D59*E59</f>
        <v>26277.589532071805</v>
      </c>
      <c r="J59" s="20">
        <v>12</v>
      </c>
      <c r="K59" s="20"/>
      <c r="L59" s="25"/>
      <c r="M59" s="25"/>
    </row>
    <row r="60" spans="1:13" ht="12.75">
      <c r="A60" t="s">
        <v>20</v>
      </c>
      <c r="F60" s="35">
        <f>M20</f>
        <v>7922.836656</v>
      </c>
      <c r="J60" s="20">
        <v>13</v>
      </c>
      <c r="K60" s="20"/>
      <c r="L60" s="25"/>
      <c r="M60" s="25"/>
    </row>
    <row r="61" spans="1:13" ht="12.75">
      <c r="A61" t="s">
        <v>21</v>
      </c>
      <c r="F61" s="11">
        <f>M44</f>
        <v>7607.903898924</v>
      </c>
      <c r="J61" s="20">
        <v>14</v>
      </c>
      <c r="K61" s="20"/>
      <c r="L61" s="25"/>
      <c r="M61" s="25"/>
    </row>
    <row r="62" spans="1:13" ht="12.75">
      <c r="A62" t="s">
        <v>72</v>
      </c>
      <c r="F62" s="5">
        <f>2*600*1.302</f>
        <v>1562.4</v>
      </c>
      <c r="J62" s="20">
        <v>15</v>
      </c>
      <c r="K62" s="20"/>
      <c r="L62" s="25"/>
      <c r="M62" s="25"/>
    </row>
    <row r="63" spans="1:13" ht="12.75">
      <c r="A63" t="s">
        <v>22</v>
      </c>
      <c r="F63" s="5">
        <f>M89</f>
        <v>20515.390000000003</v>
      </c>
      <c r="J63" s="20">
        <v>16</v>
      </c>
      <c r="K63" s="20"/>
      <c r="L63" s="25"/>
      <c r="M63" s="25"/>
    </row>
    <row r="64" spans="1:13" ht="12.75">
      <c r="A64" t="s">
        <v>23</v>
      </c>
      <c r="F64" s="5"/>
      <c r="J64" s="20">
        <v>17</v>
      </c>
      <c r="K64" s="20"/>
      <c r="L64" s="25"/>
      <c r="M64" s="25"/>
    </row>
    <row r="65" spans="1:13" ht="12.75">
      <c r="A65" t="s">
        <v>24</v>
      </c>
      <c r="F65" s="5"/>
      <c r="J65" s="20">
        <v>18</v>
      </c>
      <c r="K65" s="20"/>
      <c r="L65" s="25"/>
      <c r="M65" s="25"/>
    </row>
    <row r="66" spans="2:13" ht="12.75">
      <c r="B66">
        <v>2983.9</v>
      </c>
      <c r="C66" t="s">
        <v>13</v>
      </c>
      <c r="D66" s="11">
        <v>0.81</v>
      </c>
      <c r="E66" t="s">
        <v>14</v>
      </c>
      <c r="F66" s="11">
        <f>B66*D66</f>
        <v>2416.9590000000003</v>
      </c>
      <c r="J66" s="20">
        <v>19</v>
      </c>
      <c r="K66" s="20"/>
      <c r="L66" s="25"/>
      <c r="M66" s="25"/>
    </row>
    <row r="67" spans="1:13" ht="12.75">
      <c r="A67" s="63" t="s">
        <v>83</v>
      </c>
      <c r="B67" s="63"/>
      <c r="C67" s="63"/>
      <c r="D67" s="64"/>
      <c r="E67" s="63"/>
      <c r="F67" s="64">
        <v>8950.2</v>
      </c>
      <c r="J67" s="20">
        <v>20</v>
      </c>
      <c r="K67" s="20"/>
      <c r="L67" s="25"/>
      <c r="M67" s="25"/>
    </row>
    <row r="68" spans="1:13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  <c r="J68" s="20">
        <v>21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75253.27908699581</v>
      </c>
      <c r="J69" s="20">
        <v>22</v>
      </c>
      <c r="K69" s="20"/>
      <c r="L69" s="25"/>
      <c r="M69" s="25"/>
    </row>
    <row r="70" spans="1:13" ht="12.75">
      <c r="A70" s="4" t="s">
        <v>26</v>
      </c>
      <c r="J70" s="20">
        <v>23</v>
      </c>
      <c r="K70" s="20"/>
      <c r="L70" s="25"/>
      <c r="M70" s="25"/>
    </row>
    <row r="71" spans="1:13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  <c r="J71" s="20">
        <v>24</v>
      </c>
      <c r="K71" s="20"/>
      <c r="L71" s="25"/>
      <c r="M71" s="25"/>
    </row>
    <row r="72" spans="1:13" ht="12.75">
      <c r="A72" t="s">
        <v>28</v>
      </c>
      <c r="F72" s="5"/>
      <c r="J72" s="20">
        <v>25</v>
      </c>
      <c r="K72" s="20"/>
      <c r="L72" s="25"/>
      <c r="M72" s="25"/>
    </row>
    <row r="73" spans="1:13" ht="12.75">
      <c r="A73" s="7" t="s">
        <v>71</v>
      </c>
      <c r="F73" s="5"/>
      <c r="J73" s="20">
        <v>26</v>
      </c>
      <c r="K73" s="20"/>
      <c r="L73" s="25"/>
      <c r="M73" s="25"/>
    </row>
    <row r="74" spans="2:13" ht="12.75">
      <c r="B74">
        <v>2983.9</v>
      </c>
      <c r="C74" t="s">
        <v>13</v>
      </c>
      <c r="D74" s="11">
        <v>2.86</v>
      </c>
      <c r="E74" t="s">
        <v>14</v>
      </c>
      <c r="F74" s="11">
        <f>B74*D74</f>
        <v>8533.954</v>
      </c>
      <c r="J74" s="20">
        <v>27</v>
      </c>
      <c r="K74" s="20"/>
      <c r="L74" s="25"/>
      <c r="M74" s="25"/>
    </row>
    <row r="75" spans="1:13" ht="12.75">
      <c r="A75" s="4" t="s">
        <v>29</v>
      </c>
      <c r="F75" s="32">
        <f>F71+F74</f>
        <v>9996.065</v>
      </c>
      <c r="J75" s="20">
        <v>28</v>
      </c>
      <c r="K75" s="20"/>
      <c r="L75" s="25"/>
      <c r="M75" s="25"/>
    </row>
    <row r="76" spans="1:13" ht="12.75">
      <c r="A76" s="4" t="s">
        <v>30</v>
      </c>
      <c r="J76" s="20">
        <v>29</v>
      </c>
      <c r="K76" s="20"/>
      <c r="L76" s="25"/>
      <c r="M76" s="25"/>
    </row>
    <row r="77" spans="1:13" ht="12.75">
      <c r="A77" s="7" t="s">
        <v>73</v>
      </c>
      <c r="B77" s="7"/>
      <c r="C77" s="7"/>
      <c r="D77" s="7"/>
      <c r="E77" s="7"/>
      <c r="F77" s="7"/>
      <c r="J77" s="20">
        <v>30</v>
      </c>
      <c r="K77" s="20"/>
      <c r="L77" s="25"/>
      <c r="M77" s="25"/>
    </row>
    <row r="78" spans="2:13" ht="12.75">
      <c r="B78">
        <v>2983.9</v>
      </c>
      <c r="C78" t="s">
        <v>13</v>
      </c>
      <c r="D78" s="11">
        <v>5.44</v>
      </c>
      <c r="E78" t="s">
        <v>14</v>
      </c>
      <c r="F78" s="11">
        <f>B78*D78</f>
        <v>16232.416000000001</v>
      </c>
      <c r="J78" s="20">
        <v>31</v>
      </c>
      <c r="K78" s="20"/>
      <c r="L78" s="25"/>
      <c r="M78" s="25"/>
    </row>
    <row r="79" spans="1:13" ht="12.75">
      <c r="A79" s="4" t="s">
        <v>31</v>
      </c>
      <c r="F79" s="32">
        <f>SUM(F78)</f>
        <v>16232.416000000001</v>
      </c>
      <c r="J79" s="20">
        <v>32</v>
      </c>
      <c r="K79" s="20"/>
      <c r="L79" s="25"/>
      <c r="M79" s="25"/>
    </row>
    <row r="80" spans="1:13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  <c r="J80" s="20">
        <v>33</v>
      </c>
      <c r="K80" s="20"/>
      <c r="L80" s="25"/>
      <c r="M80" s="25"/>
    </row>
    <row r="81" spans="1:13" ht="12.75">
      <c r="A81" s="1" t="s">
        <v>32</v>
      </c>
      <c r="B81" s="1"/>
      <c r="F81" s="32">
        <f>F52+F57+F69+F75+F79+F80</f>
        <v>120529.31808699582</v>
      </c>
      <c r="J81" s="20">
        <v>34</v>
      </c>
      <c r="K81" s="20"/>
      <c r="L81" s="25"/>
      <c r="M81" s="25"/>
    </row>
    <row r="82" spans="1:13" ht="12.75">
      <c r="A82" s="1" t="s">
        <v>75</v>
      </c>
      <c r="B82" s="36"/>
      <c r="C82" s="36">
        <v>0.058</v>
      </c>
      <c r="D82" s="1"/>
      <c r="E82" s="1"/>
      <c r="F82" s="32">
        <f>F81*5.8%</f>
        <v>6990.700449045757</v>
      </c>
      <c r="I82" s="7"/>
      <c r="J82" s="20">
        <v>35</v>
      </c>
      <c r="K82" s="20"/>
      <c r="L82" s="25"/>
      <c r="M82" s="25"/>
    </row>
    <row r="83" spans="1:13" ht="12.75">
      <c r="A83" s="1"/>
      <c r="B83" s="36" t="s">
        <v>128</v>
      </c>
      <c r="C83" s="36"/>
      <c r="D83" s="1"/>
      <c r="E83" s="55"/>
      <c r="F83" s="56">
        <f>337.56+819</f>
        <v>1156.56</v>
      </c>
      <c r="I83" s="7"/>
      <c r="J83" s="20">
        <v>36</v>
      </c>
      <c r="K83" s="20"/>
      <c r="L83" s="25"/>
      <c r="M83" s="25"/>
    </row>
    <row r="84" spans="1:13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  <c r="J84" s="20">
        <v>37</v>
      </c>
      <c r="K84" s="20"/>
      <c r="L84" s="25"/>
      <c r="M84" s="25"/>
    </row>
    <row r="85" spans="1:13" ht="12.75">
      <c r="A85" s="1"/>
      <c r="B85" s="36" t="s">
        <v>130</v>
      </c>
      <c r="C85" s="36"/>
      <c r="D85" s="1"/>
      <c r="E85" s="55"/>
      <c r="F85" s="56">
        <v>0</v>
      </c>
      <c r="I85" s="7"/>
      <c r="J85" s="20">
        <v>38</v>
      </c>
      <c r="K85" s="20"/>
      <c r="L85" s="25"/>
      <c r="M85" s="25"/>
    </row>
    <row r="86" spans="1:13" ht="15">
      <c r="A86" s="12" t="s">
        <v>34</v>
      </c>
      <c r="B86" s="12"/>
      <c r="C86" s="12"/>
      <c r="D86" s="12"/>
      <c r="E86" s="12"/>
      <c r="F86" s="42">
        <f>F81+F82+F83+F84+F85</f>
        <v>129153.89853604158</v>
      </c>
      <c r="J86" s="20">
        <v>39</v>
      </c>
      <c r="K86" s="20"/>
      <c r="L86" s="25"/>
      <c r="M86" s="25"/>
    </row>
    <row r="87" spans="2:13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136</v>
      </c>
      <c r="J87" s="20">
        <v>40</v>
      </c>
      <c r="K87" s="20"/>
      <c r="L87" s="25"/>
      <c r="M87" s="25"/>
    </row>
    <row r="88" spans="1:13" ht="12.75">
      <c r="A88" s="13"/>
      <c r="B88" s="39">
        <v>45536</v>
      </c>
      <c r="C88" s="40">
        <v>-899891</v>
      </c>
      <c r="D88" s="43">
        <f>F44</f>
        <v>87622.49</v>
      </c>
      <c r="E88" s="43">
        <f>F86</f>
        <v>129153.89853604158</v>
      </c>
      <c r="F88" s="44">
        <f>C88+D88-E88</f>
        <v>-941422.4085360416</v>
      </c>
      <c r="J88" s="20">
        <v>41</v>
      </c>
      <c r="K88" s="20"/>
      <c r="L88" s="25"/>
      <c r="M88" s="25"/>
    </row>
    <row r="89" spans="10:13" ht="12.75">
      <c r="J89" s="20"/>
      <c r="K89" s="20"/>
      <c r="L89" s="31" t="s">
        <v>64</v>
      </c>
      <c r="M89" s="28">
        <f>SUM(M48:M88)</f>
        <v>20515.390000000003</v>
      </c>
    </row>
    <row r="90" spans="1:6" ht="13.5" thickBot="1">
      <c r="A90" t="s">
        <v>112</v>
      </c>
      <c r="C90" s="53" t="s">
        <v>135</v>
      </c>
      <c r="D90" s="8" t="s">
        <v>113</v>
      </c>
      <c r="E90" s="53">
        <v>45230</v>
      </c>
      <c r="F90" t="s">
        <v>114</v>
      </c>
    </row>
    <row r="91" spans="1:7" ht="13.5" thickBot="1">
      <c r="A91" t="s">
        <v>115</v>
      </c>
      <c r="F91" s="54">
        <f>E88</f>
        <v>129153.89853604158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2024-01-19T10:18:48Z</dcterms:modified>
  <cp:category/>
  <cp:version/>
  <cp:contentType/>
  <cp:contentStatus/>
</cp:coreProperties>
</file>