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<sst xmlns="http://schemas.openxmlformats.org/spreadsheetml/2006/main" count="176" uniqueCount="152">
  <si>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</si>
  <si>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</si>
  <si>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</si>
  <si>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</si>
  <si>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</si>
  <si>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</si>
  <si>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</si>
  <si>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</si>
  <si>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</si>
  <si>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</si>
  <si>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</si>
  <si>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</si>
  <si>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</si>
  <si>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</si>
  <si>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</si>
  <si>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</si>
  <si>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</si>
  <si>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</si>
  <si>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</si>
  <si>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</si>
  <si>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</si>
  <si>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</si>
  <si>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</si>
  <si>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</si>
  <si>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</si>
  <si>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</si>
  <si>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</si>
  <si>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</si>
  <si>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</si>
  <si>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</si>
  <si>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</si>
  <si>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</si>
  <si>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</si>
  <si>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</si>
  <si>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</si>
  <si>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</si>
  <si>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</si>
  <si>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</si>
  <si>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</si>
  <si>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</si>
  <si>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</si>
  <si>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</si>
  <si>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</si>
  <si>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</si>
  <si>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</si>
  <si>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</si>
  <si>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</si>
  <si>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</si>
  <si>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</si>
  <si>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</si>
  <si>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</si>
  <si>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</si>
  <si>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</si>
  <si>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</si>
  <si>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</si>
  <si>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</si>
  <si>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</si>
  <si>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</si>
  <si>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</si>
  <si>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</si>
  <si>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</si>
  <si>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</si>
  <si>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</si>
  <si>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</si>
  <si>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</si>
  <si>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</si>
  <si>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</si>
  <si>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</si>
  <si>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</si>
  <si>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</si>
  <si>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</si>
  <si>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</si>
  <si>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</si>
  <si>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</si>
  <si>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</si>
  <si>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</si>
  <si>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</si>
  <si>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</si>
  <si>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</si>
  <si>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</si>
  <si>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</si>
  <si>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</si>
  <si>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</si>
  <si>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</si>
  <si>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</si>
  <si>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</si>
  <si>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</si>
  <si>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</si>
  <si>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</si>
  <si>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</si>
  <si>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</si>
  <si>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</si>
  <si>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</si>
  <si>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</si>
  <si>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</si>
  <si>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</si>
  <si>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</si>
  <si>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</si>
  <si>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</si>
  <si>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</si>
  <si>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</si>
  <si>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</si>
  <si>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</si>
  <si>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</si>
  <si>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</si>
  <si>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</si>
  <si>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</si>
  <si>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</si>
  <si>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</si>
  <si>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</si>
  <si>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</si>
  <si>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</si>
  <si>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</si>
  <si>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</si>
  <si>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</si>
  <si>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</si>
  <si>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</si>
  <si>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</si>
  <si>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</si>
  <si>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</si>
  <si>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</si>
  <si>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</si>
  <si>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</si>
  <si>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</si>
  <si>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</si>
  <si>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</si>
  <si>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директора: Падуна Э.В. Действующего на основании _Устава__________________</t>
  </si>
  <si>
    <t>2023 г.</t>
  </si>
  <si>
    <t>1.2 Аренда ( МТС, Ростелеком)</t>
  </si>
  <si>
    <t>расходы на одн по эл.эн.</t>
  </si>
  <si>
    <t>расходы на одн по хвс</t>
  </si>
  <si>
    <t>расходы на одн по гвс</t>
  </si>
  <si>
    <t>за   сентябрь-октябрь  2023 г.</t>
  </si>
  <si>
    <t>октября</t>
  </si>
  <si>
    <t>01.09.2023г.</t>
  </si>
  <si>
    <t>ост.на 01.11</t>
  </si>
  <si>
    <t>спец.техника</t>
  </si>
  <si>
    <t>прочистка канализации</t>
  </si>
  <si>
    <t>смена труб д 110 (1мп)</t>
  </si>
  <si>
    <t>труба д 110 пвх</t>
  </si>
  <si>
    <t>1мп</t>
  </si>
  <si>
    <t>отвод 110</t>
  </si>
  <si>
    <t>1шт</t>
  </si>
  <si>
    <t>смена труб д 25 (4мп) кв.9</t>
  </si>
  <si>
    <t>труба д 25</t>
  </si>
  <si>
    <t>4мп</t>
  </si>
  <si>
    <t>муфта комб. 25</t>
  </si>
  <si>
    <t>4шт</t>
  </si>
  <si>
    <t>тройник 25</t>
  </si>
  <si>
    <t>2шт</t>
  </si>
  <si>
    <t>уголок 25</t>
  </si>
  <si>
    <t>демонтаж аварийной пожарной лестницы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</si>
</sst>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K51" sqref="K51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1" t="s">
        <v>125</v>
      </c>
      <c r="D2" s="64">
        <v>9</v>
      </c>
      <c r="E2" s="65">
        <v>10</v>
      </c>
      <c r="K2" s="5" t="s">
        <v>132</v>
      </c>
    </row>
    <row r="3" spans="1:13" ht="12.75">
      <c r="A3" t="s">
        <v>85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133</v>
      </c>
      <c r="G5" s="1" t="s">
        <v>127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3.41</v>
      </c>
      <c r="M6" s="42">
        <f>L6*524.58*1.302</f>
        <v>2329.0407756000004</v>
      </c>
    </row>
    <row r="7" spans="2:13" ht="15.75">
      <c r="B7" t="s">
        <v>87</v>
      </c>
      <c r="C7" s="50" t="s">
        <v>89</v>
      </c>
      <c r="D7" s="50"/>
      <c r="J7" s="14">
        <v>2</v>
      </c>
      <c r="K7" s="14" t="s">
        <v>43</v>
      </c>
      <c r="L7" s="14"/>
      <c r="M7" s="42">
        <f>L7*524.58*1.302</f>
        <v>0</v>
      </c>
    </row>
    <row r="8" spans="3:13" ht="15.75">
      <c r="C8" s="50"/>
      <c r="D8" s="50"/>
      <c r="J8" s="15"/>
      <c r="K8" s="15" t="s">
        <v>44</v>
      </c>
      <c r="L8" s="21"/>
      <c r="M8" s="42">
        <f aca="true" t="shared" si="0" ref="M8:M19">L8*524.58*1.302</f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2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2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2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2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48">
        <v>0.94</v>
      </c>
      <c r="M13" s="42">
        <f t="shared" si="0"/>
        <v>642.0229704000001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2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2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2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2">
        <f t="shared" si="0"/>
        <v>983.5245504000001</v>
      </c>
    </row>
    <row r="18" spans="5:13" ht="12.75">
      <c r="E18" s="7" t="s">
        <v>97</v>
      </c>
      <c r="J18" s="20" t="s">
        <v>55</v>
      </c>
      <c r="K18" s="45" t="s">
        <v>56</v>
      </c>
      <c r="L18" s="21">
        <v>0.5</v>
      </c>
      <c r="M18" s="42">
        <f t="shared" si="0"/>
        <v>341.50158000000005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2">
        <f t="shared" si="0"/>
        <v>5464.025280000001</v>
      </c>
    </row>
    <row r="20" spans="1:13" ht="12.75">
      <c r="A20" t="s">
        <v>100</v>
      </c>
      <c r="J20" s="20"/>
      <c r="K20" s="46" t="s">
        <v>57</v>
      </c>
      <c r="L20" s="47">
        <f>SUM(L6:L19)</f>
        <v>14.29</v>
      </c>
      <c r="M20" s="31">
        <f>SUM(M6:M19)</f>
        <v>9760.115156400001</v>
      </c>
    </row>
    <row r="21" spans="1:11" ht="12.75">
      <c r="A21" t="s">
        <v>126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137</v>
      </c>
      <c r="L24" s="42">
        <v>4.83</v>
      </c>
      <c r="M24" s="42">
        <f aca="true" t="shared" si="1" ref="M24:M39">L24*524.58*1.302</f>
        <v>3298.9052628000004</v>
      </c>
    </row>
    <row r="25" spans="1:13" ht="12.75">
      <c r="A25" t="s">
        <v>105</v>
      </c>
      <c r="J25" s="20">
        <v>2</v>
      </c>
      <c r="K25" s="20" t="s">
        <v>138</v>
      </c>
      <c r="L25" s="42">
        <v>1.469</v>
      </c>
      <c r="M25" s="42">
        <f t="shared" si="1"/>
        <v>1003.3316420400002</v>
      </c>
    </row>
    <row r="26" spans="1:13" ht="12.75">
      <c r="A26" t="s">
        <v>106</v>
      </c>
      <c r="J26" s="20">
        <v>3</v>
      </c>
      <c r="K26" s="20" t="s">
        <v>143</v>
      </c>
      <c r="L26" s="42">
        <f>0.04*184.3</f>
        <v>7.372000000000001</v>
      </c>
      <c r="M26" s="42">
        <f t="shared" si="1"/>
        <v>5035.099295520001</v>
      </c>
    </row>
    <row r="27" spans="1:13" ht="12.75">
      <c r="A27" t="s">
        <v>107</v>
      </c>
      <c r="J27" s="20">
        <v>4</v>
      </c>
      <c r="K27" s="20" t="s">
        <v>151</v>
      </c>
      <c r="L27" s="42">
        <v>1.5</v>
      </c>
      <c r="M27" s="42">
        <f t="shared" si="1"/>
        <v>1024.50474</v>
      </c>
    </row>
    <row r="28" spans="1:13" ht="12.75">
      <c r="A28" t="s">
        <v>108</v>
      </c>
      <c r="J28" s="20">
        <v>5</v>
      </c>
      <c r="K28" s="20"/>
      <c r="L28" s="42"/>
      <c r="M28" s="42">
        <f t="shared" si="1"/>
        <v>0</v>
      </c>
    </row>
    <row r="29" spans="1:13" ht="12.75">
      <c r="A29" t="s">
        <v>109</v>
      </c>
      <c r="J29" s="20">
        <v>6</v>
      </c>
      <c r="K29" s="20"/>
      <c r="L29" s="42"/>
      <c r="M29" s="42">
        <f t="shared" si="1"/>
        <v>0</v>
      </c>
    </row>
    <row r="30" spans="10:13" ht="12.75">
      <c r="J30" s="20">
        <v>7</v>
      </c>
      <c r="K30" s="20"/>
      <c r="L30" s="25"/>
      <c r="M30" s="4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2">
        <f t="shared" si="1"/>
        <v>0</v>
      </c>
    </row>
    <row r="32" spans="10:13" ht="12.75">
      <c r="J32" s="20">
        <v>9</v>
      </c>
      <c r="K32" s="20"/>
      <c r="L32" s="25"/>
      <c r="M32" s="42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42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4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2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>
        <v>13</v>
      </c>
      <c r="K36" s="20"/>
      <c r="L36" s="25"/>
      <c r="M36" s="42">
        <f t="shared" si="1"/>
        <v>0</v>
      </c>
    </row>
    <row r="37" spans="10:13" ht="12.75">
      <c r="J37" s="20">
        <v>14</v>
      </c>
      <c r="K37" s="20"/>
      <c r="L37" s="25"/>
      <c r="M37" s="4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2">
        <f t="shared" si="1"/>
        <v>0</v>
      </c>
    </row>
    <row r="39" spans="10:13" ht="12.75">
      <c r="J39" s="20"/>
      <c r="K39" s="20"/>
      <c r="L39" s="25"/>
      <c r="M39" s="42">
        <f t="shared" si="1"/>
        <v>0</v>
      </c>
    </row>
    <row r="40" spans="1:13" ht="12.75">
      <c r="A40" s="2" t="s">
        <v>6</v>
      </c>
      <c r="F40" s="11">
        <v>89316.82</v>
      </c>
      <c r="J40" s="20"/>
      <c r="K40" s="28" t="s">
        <v>57</v>
      </c>
      <c r="L40" s="27">
        <f>SUM(L24:L38)</f>
        <v>15.171000000000001</v>
      </c>
      <c r="M40" s="31">
        <f>SUM(M24:M38)</f>
        <v>10361.840940360002</v>
      </c>
    </row>
    <row r="41" spans="1:11" ht="12.75">
      <c r="A41" t="s">
        <v>7</v>
      </c>
      <c r="F41" s="11">
        <v>82602.12</v>
      </c>
      <c r="K41" s="1" t="s">
        <v>61</v>
      </c>
    </row>
    <row r="42" spans="2:13" ht="12.75">
      <c r="B42" t="s">
        <v>8</v>
      </c>
      <c r="F42" s="9">
        <f>F41/F40</f>
        <v>0.9248215509687872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7" t="s">
        <v>128</v>
      </c>
      <c r="B43" s="7"/>
      <c r="C43" s="7"/>
      <c r="D43" s="7"/>
      <c r="E43" s="7"/>
      <c r="F43" s="5">
        <f>300+400</f>
        <v>700</v>
      </c>
      <c r="J43" s="23" t="s">
        <v>36</v>
      </c>
      <c r="K43" s="23" t="s">
        <v>37</v>
      </c>
      <c r="L43" s="23"/>
      <c r="M43" s="23" t="s"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83302.12</v>
      </c>
      <c r="J44" s="20">
        <v>1</v>
      </c>
      <c r="K44" s="43" t="s">
        <v>136</v>
      </c>
      <c r="L44" s="44"/>
      <c r="M44" s="54">
        <f>2*1900</f>
        <v>3800</v>
      </c>
    </row>
    <row r="45" spans="10:13" ht="12.75">
      <c r="J45" s="20">
        <v>2</v>
      </c>
      <c r="K45" s="43" t="s">
        <v>139</v>
      </c>
      <c r="L45" s="44" t="s">
        <v>140</v>
      </c>
      <c r="M45" s="54">
        <v>386.26</v>
      </c>
    </row>
    <row r="46" spans="2:13" ht="12.75">
      <c r="B46" s="1" t="s">
        <v>10</v>
      </c>
      <c r="C46" s="1"/>
      <c r="J46" s="20">
        <v>3</v>
      </c>
      <c r="K46" s="43" t="s">
        <v>141</v>
      </c>
      <c r="L46" s="44" t="s">
        <v>142</v>
      </c>
      <c r="M46" s="44">
        <v>114.95</v>
      </c>
    </row>
    <row r="47" spans="10:13" ht="12.75">
      <c r="J47" s="20">
        <v>4</v>
      </c>
      <c r="K47" s="20" t="s">
        <v>144</v>
      </c>
      <c r="L47" s="25" t="s">
        <v>145</v>
      </c>
      <c r="M47" s="25">
        <f>4*143.34</f>
        <v>573.36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146</v>
      </c>
      <c r="L48" s="25" t="s">
        <v>147</v>
      </c>
      <c r="M48" s="25">
        <f>4*80.09</f>
        <v>320.36</v>
      </c>
    </row>
    <row r="49" spans="1:13" ht="12.75">
      <c r="A49" t="s">
        <v>12</v>
      </c>
      <c r="F49" s="11">
        <f>(7235+8534)*1.302</f>
        <v>20531.238</v>
      </c>
      <c r="J49" s="20">
        <v>6</v>
      </c>
      <c r="K49" s="20" t="s">
        <v>148</v>
      </c>
      <c r="L49" s="25" t="s">
        <v>149</v>
      </c>
      <c r="M49" s="25">
        <f>2*10.3</f>
        <v>20.6</v>
      </c>
    </row>
    <row r="50" spans="1:13" ht="12.75">
      <c r="A50" s="6" t="s">
        <v>15</v>
      </c>
      <c r="F50" s="11">
        <f>(3050+3050)*1.302</f>
        <v>7942.200000000001</v>
      </c>
      <c r="J50" s="20">
        <v>7</v>
      </c>
      <c r="K50" s="20" t="s">
        <v>150</v>
      </c>
      <c r="L50" s="25" t="s">
        <v>149</v>
      </c>
      <c r="M50" s="25">
        <f>2*10.92</f>
        <v>21.84</v>
      </c>
    </row>
    <row r="51" spans="1:13" ht="12.75">
      <c r="A51" s="58" t="s">
        <v>84</v>
      </c>
      <c r="B51" s="59"/>
      <c r="C51" s="59"/>
      <c r="D51" s="59"/>
      <c r="E51" s="57">
        <v>0</v>
      </c>
      <c r="F51" s="57">
        <f>E51*E33</f>
        <v>0</v>
      </c>
      <c r="J51" s="20">
        <v>8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28473.438000000002</v>
      </c>
      <c r="J52" s="20">
        <v>9</v>
      </c>
      <c r="K52" s="20"/>
      <c r="L52" s="25"/>
      <c r="M52" s="25"/>
    </row>
    <row r="53" spans="1:13" ht="12.75">
      <c r="A53" s="4" t="s">
        <v>16</v>
      </c>
      <c r="J53" s="20">
        <v>10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D54*E33</f>
        <v>0</v>
      </c>
      <c r="J54" s="20">
        <v>11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0.6</v>
      </c>
      <c r="E55" t="s">
        <v>14</v>
      </c>
      <c r="F55" s="11">
        <f>B55*D55</f>
        <v>141.78</v>
      </c>
      <c r="J55" s="20">
        <v>12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141.78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49">
        <v>1958853</v>
      </c>
      <c r="D58">
        <v>222433.7</v>
      </c>
      <c r="E58">
        <v>2731</v>
      </c>
      <c r="F58" s="33">
        <f>C58/D58*E58</f>
        <v>24050.436345751565</v>
      </c>
      <c r="J58" s="20"/>
      <c r="K58" s="20"/>
      <c r="L58" s="29" t="s">
        <v>64</v>
      </c>
      <c r="M58" s="27">
        <f>SUM(M44:M57)</f>
        <v>5237.37</v>
      </c>
    </row>
    <row r="59" spans="1:6" ht="12.75">
      <c r="A59" t="s">
        <v>20</v>
      </c>
      <c r="F59" s="33">
        <f>M20</f>
        <v>9760.115156400001</v>
      </c>
    </row>
    <row r="60" spans="1:6" ht="12.75">
      <c r="A60" t="s">
        <v>21</v>
      </c>
      <c r="F60" s="11">
        <f>M40</f>
        <v>10361.840940360002</v>
      </c>
    </row>
    <row r="61" spans="1:7" ht="12.75">
      <c r="A61" t="s">
        <v>72</v>
      </c>
      <c r="F61" s="5">
        <f>6*600*1.302</f>
        <v>4687.2</v>
      </c>
      <c r="G61" s="49"/>
    </row>
    <row r="62" spans="1:6" ht="12.75">
      <c r="A62" t="s">
        <v>22</v>
      </c>
      <c r="F62" s="5">
        <f>M58</f>
        <v>5237.37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2731</v>
      </c>
      <c r="C65" s="56" t="s">
        <v>13</v>
      </c>
      <c r="D65" s="63">
        <v>0.81</v>
      </c>
      <c r="E65" s="56" t="s">
        <v>14</v>
      </c>
      <c r="F65" s="57">
        <f>B65*D65</f>
        <v>2212.11</v>
      </c>
    </row>
    <row r="66" spans="1:6" ht="12.75">
      <c r="A66" s="56" t="s">
        <v>75</v>
      </c>
      <c r="B66" s="56"/>
      <c r="C66" s="56"/>
      <c r="D66" s="56"/>
      <c r="E66" s="56"/>
      <c r="F66" s="57">
        <v>0</v>
      </c>
    </row>
    <row r="67" spans="1:6" ht="12.75">
      <c r="A67" s="56" t="s">
        <v>83</v>
      </c>
      <c r="B67" s="56"/>
      <c r="C67" s="56"/>
      <c r="D67" s="57">
        <v>0</v>
      </c>
      <c r="E67" s="56"/>
      <c r="F67" s="57">
        <f>D67*E33</f>
        <v>0</v>
      </c>
    </row>
    <row r="68" spans="1:6" ht="12.75">
      <c r="A68" s="4" t="s">
        <v>25</v>
      </c>
      <c r="B68" s="4"/>
      <c r="C68" s="10"/>
      <c r="F68" s="30">
        <f>SUM(F58:F67)</f>
        <v>56309.07244251157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0.49</v>
      </c>
      <c r="E70" t="s">
        <v>14</v>
      </c>
      <c r="F70" s="11">
        <f>B70*D70</f>
        <v>1338.19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2.86</v>
      </c>
      <c r="E73" t="s">
        <v>14</v>
      </c>
      <c r="F73" s="5">
        <f>B73*D73</f>
        <v>7810.66</v>
      </c>
    </row>
    <row r="74" spans="1:6" ht="12.75">
      <c r="A74" s="4" t="s">
        <v>29</v>
      </c>
      <c r="B74" s="1"/>
      <c r="F74" s="30">
        <f>F70+F73</f>
        <v>9148.85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5.44</v>
      </c>
      <c r="E77" t="s">
        <v>14</v>
      </c>
      <c r="F77" s="5">
        <f>B77*D77</f>
        <v>14856.640000000001</v>
      </c>
    </row>
    <row r="78" spans="1:6" ht="12.75">
      <c r="A78" s="4" t="s">
        <v>31</v>
      </c>
      <c r="B78" s="1"/>
      <c r="F78" s="8">
        <f>SUM(F77)</f>
        <v>14856.640000000001</v>
      </c>
    </row>
    <row r="79" spans="1:6" ht="12.75">
      <c r="A79" s="60" t="s">
        <v>78</v>
      </c>
      <c r="B79" s="61"/>
      <c r="C79" s="56"/>
      <c r="D79" s="57">
        <v>0</v>
      </c>
      <c r="E79" s="56"/>
      <c r="F79" s="62">
        <f>D79*E33</f>
        <v>0</v>
      </c>
    </row>
    <row r="80" spans="1:6" ht="12.75">
      <c r="A80" s="1" t="s">
        <v>32</v>
      </c>
      <c r="B80" s="1"/>
      <c r="F80" s="30">
        <f>F52+F56+F68+F74+F78+F79</f>
        <v>108929.78044251158</v>
      </c>
    </row>
    <row r="81" spans="1:9" ht="12.75">
      <c r="A81" s="1" t="s">
        <v>76</v>
      </c>
      <c r="B81" s="34"/>
      <c r="C81" s="34">
        <v>0.058</v>
      </c>
      <c r="D81" s="1"/>
      <c r="E81" s="1"/>
      <c r="F81" s="30">
        <f>F80*5.8%</f>
        <v>6317.927265665671</v>
      </c>
      <c r="I81" s="7"/>
    </row>
    <row r="82" spans="1:6" ht="15">
      <c r="A82" s="12" t="s">
        <v>34</v>
      </c>
      <c r="B82" s="12"/>
      <c r="C82" s="12"/>
      <c r="D82" s="12"/>
      <c r="E82" s="12"/>
      <c r="F82" s="32">
        <f>F80+F81+F83+F84+F85</f>
        <v>119451.28770817725</v>
      </c>
    </row>
    <row r="83" spans="1:6" ht="15">
      <c r="A83" s="12"/>
      <c r="B83" s="12" t="s">
        <v>129</v>
      </c>
      <c r="C83" s="12"/>
      <c r="D83" s="12"/>
      <c r="E83" s="12"/>
      <c r="F83" s="66">
        <f>3020.58+519</f>
        <v>3539.58</v>
      </c>
    </row>
    <row r="84" spans="1:6" ht="15">
      <c r="A84" s="12"/>
      <c r="B84" s="12" t="s">
        <v>130</v>
      </c>
      <c r="C84" s="12"/>
      <c r="D84" s="12"/>
      <c r="E84" s="12"/>
      <c r="F84" s="66">
        <f>332*2</f>
        <v>664</v>
      </c>
    </row>
    <row r="85" spans="1:6" ht="15">
      <c r="A85" s="12"/>
      <c r="B85" s="12" t="s">
        <v>131</v>
      </c>
      <c r="C85" s="12"/>
      <c r="D85" s="12"/>
      <c r="E85" s="12"/>
      <c r="F85" s="66">
        <v>0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7">
        <v>45536</v>
      </c>
      <c r="C87" s="38">
        <v>-1068668</v>
      </c>
      <c r="D87" s="39">
        <f>F44</f>
        <v>83302.12</v>
      </c>
      <c r="E87" s="39">
        <f>F82</f>
        <v>119451.28770817725</v>
      </c>
      <c r="F87" s="41">
        <f>C87+D87-E87</f>
        <v>-1104817.1677081774</v>
      </c>
    </row>
    <row r="90" spans="1:6" ht="13.5" thickBot="1">
      <c r="A90" t="s">
        <v>110</v>
      </c>
      <c r="C90" s="52" t="s">
        <v>134</v>
      </c>
      <c r="D90" s="5" t="s">
        <v>111</v>
      </c>
      <c r="E90" s="52">
        <v>45230</v>
      </c>
      <c r="F90" t="s">
        <v>112</v>
      </c>
    </row>
    <row r="91" spans="1:7" ht="13.5" thickBot="1">
      <c r="A91" t="s">
        <v>119</v>
      </c>
      <c r="F91" s="53">
        <f>E87</f>
        <v>119451.28770817725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2023-01-12T16:00:49Z</cp:lastPrinted>
  <dcterms:created xsi:type="dcterms:W3CDTF">2008-08-18T07:30:19Z</dcterms:created>
  <dcterms:modified xsi:type="dcterms:W3CDTF">2024-01-19T08:45:49Z</dcterms:modified>
  <cp:category/>
  <cp:version/>
  <cp:contentType/>
  <cp:contentStatus/>
</cp:coreProperties>
</file>