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<sst xmlns="http://schemas.openxmlformats.org/spreadsheetml/2006/main" count="177" uniqueCount="158">
  <si>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</si>
  <si>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</si>
  <si>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</si>
  <si>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</si>
  <si>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</si>
  <si>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</si>
  <si>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</si>
  <si>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</si>
  <si>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</si>
  <si>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</si>
  <si>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</si>
  <si>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</si>
  <si>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</si>
  <si>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</si>
  <si>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</si>
  <si>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</si>
  <si>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</si>
  <si>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</si>
  <si>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</si>
  <si>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</si>
  <si>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</si>
  <si>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</si>
  <si>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</si>
  <si>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</si>
  <si>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</si>
  <si>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</si>
  <si>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</si>
  <si>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</si>
  <si>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</si>
  <si>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</si>
  <si>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</si>
  <si>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</si>
  <si>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</si>
  <si>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</si>
  <si>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</si>
  <si>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</si>
  <si>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</si>
  <si>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</si>
  <si>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</si>
  <si>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</si>
  <si>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</si>
  <si>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</si>
  <si>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</si>
  <si>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</si>
  <si>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</si>
  <si>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</si>
  <si>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</si>
  <si>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</si>
  <si>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</si>
  <si>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</si>
  <si>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</si>
  <si>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</si>
  <si>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</si>
  <si>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</si>
  <si>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</si>
  <si>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</si>
  <si>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</si>
  <si>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</si>
  <si>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</si>
  <si>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</si>
  <si>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</si>
  <si>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</si>
  <si>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</si>
  <si>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</si>
  <si>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</si>
  <si>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19</t>
  </si>
  <si>
    <t>остаток</t>
  </si>
  <si>
    <t>на</t>
  </si>
  <si>
    <t>поступило</t>
  </si>
  <si>
    <t>израсх.</t>
  </si>
  <si>
    <t xml:space="preserve"> ИТОГО по 3 разделу</t>
  </si>
  <si>
    <t xml:space="preserve">м2       </t>
  </si>
  <si>
    <t>(з/пл. мастеров,диспетчеров, ЕСН, услуги сбербанка)</t>
  </si>
  <si>
    <t>4) Аварийные заявки</t>
  </si>
  <si>
    <t>((з/пл. и ЕСН администрации ООО , содерж.конторы,оргтехники, почт.канц-е расходы,)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</si>
  <si>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</si>
  <si>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</si>
  <si>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</si>
  <si>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</si>
  <si>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</si>
  <si>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</si>
  <si>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</si>
  <si>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</si>
  <si>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</si>
  <si>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</si>
  <si>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</si>
  <si>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</si>
  <si>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</si>
  <si>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</si>
  <si>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</si>
  <si>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</si>
  <si>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</si>
  <si>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</si>
  <si>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</si>
  <si>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</si>
  <si>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</si>
  <si>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</si>
  <si>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</si>
  <si>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</si>
  <si>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</si>
  <si>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</si>
  <si>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</si>
  <si>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</si>
  <si>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</si>
  <si>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</si>
  <si>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</si>
  <si>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</si>
  <si>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</si>
  <si>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</si>
  <si>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</si>
  <si>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</si>
  <si>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</si>
  <si>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19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</si>
  <si>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</si>
  <si>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</si>
  <si>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</si>
  <si>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</si>
  <si>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</si>
  <si>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</si>
  <si>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</si>
  <si>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</si>
  <si>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</si>
  <si>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</si>
  <si>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</si>
  <si>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</si>
  <si>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</si>
  <si>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</si>
  <si>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</si>
  <si>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</si>
  <si>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</si>
  <si>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</si>
  <si>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</si>
  <si>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Горгаз</t>
  </si>
  <si>
    <t>2023 г.</t>
  </si>
  <si>
    <t>1.2 Аренда (Ростелеком, МТС, ТТК, Видикон)</t>
  </si>
  <si>
    <t>августа</t>
  </si>
  <si>
    <t>за   июль-август  2023 г.</t>
  </si>
  <si>
    <t>01.07.2023г.</t>
  </si>
  <si>
    <t>ост.на 01.09</t>
  </si>
  <si>
    <t>окраска вх.дверей п-д 3,4</t>
  </si>
  <si>
    <t>краска серая</t>
  </si>
  <si>
    <t>3кг</t>
  </si>
  <si>
    <t>кисть</t>
  </si>
  <si>
    <t>1шт</t>
  </si>
  <si>
    <t xml:space="preserve">смена ламп (2шт) </t>
  </si>
  <si>
    <t>ламп</t>
  </si>
  <si>
    <t>2шт</t>
  </si>
  <si>
    <t>снос аварийных деревьев (2шт)</t>
  </si>
  <si>
    <t>вышка</t>
  </si>
  <si>
    <t>3часа</t>
  </si>
  <si>
    <t>смена труб д 25 п.пр. (4мп) кв.25</t>
  </si>
  <si>
    <t xml:space="preserve">смена сгона д 25 (3шт) </t>
  </si>
  <si>
    <t>смена ламп (6шт) п-д2</t>
  </si>
  <si>
    <t>лампа</t>
  </si>
  <si>
    <t>6шт</t>
  </si>
  <si>
    <t>установка заборчика 60мп</t>
  </si>
  <si>
    <t>саморез</t>
  </si>
  <si>
    <t>120шт</t>
  </si>
</sst>
</file>

<file path=xl/styles.xml><?xml version="1.0" encoding="utf-8"?>
<styleSheet xmlns="http://schemas.openxmlformats.org/spreadsheetml/2006/main">
  <numFmts count="3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2" fontId="0" fillId="0" borderId="16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7">
      <selection activeCell="M46" sqref="M46"/>
    </sheetView>
  </sheetViews>
  <sheetFormatPr defaultColWidth="9.00390625" defaultRowHeight="12.75"/>
  <cols>
    <col min="1" max="1" width="15.625" style="0" customWidth="1"/>
    <col min="3" max="4" width="11.125" style="0" customWidth="1"/>
    <col min="5" max="5" width="10.753906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86</v>
      </c>
      <c r="D1" s="8">
        <v>7</v>
      </c>
      <c r="E1" s="57">
        <v>8</v>
      </c>
      <c r="K1" t="s">
        <v>65</v>
      </c>
    </row>
    <row r="2" spans="1:11" ht="12.75">
      <c r="A2" t="s">
        <v>87</v>
      </c>
      <c r="K2" s="5" t="s">
        <v>136</v>
      </c>
    </row>
    <row r="3" spans="1:13" ht="12.75">
      <c r="A3" t="s">
        <v>88</v>
      </c>
      <c r="J3" s="14" t="s">
        <v>34</v>
      </c>
      <c r="K3" s="50" t="s">
        <v>59</v>
      </c>
      <c r="L3" s="22" t="s">
        <v>37</v>
      </c>
      <c r="M3" s="22" t="s">
        <v>40</v>
      </c>
    </row>
    <row r="4" spans="5:13" ht="12.75">
      <c r="E4" s="8">
        <v>31</v>
      </c>
      <c r="F4" s="8" t="s">
        <v>135</v>
      </c>
      <c r="G4" s="8" t="s">
        <v>133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1:13" ht="12.75">
      <c r="A5" t="s">
        <v>89</v>
      </c>
      <c r="J5" s="15"/>
      <c r="K5" s="15"/>
      <c r="L5" s="21" t="s">
        <v>39</v>
      </c>
      <c r="M5" s="21"/>
    </row>
    <row r="6" spans="2:13" ht="12.75">
      <c r="B6" t="s">
        <v>90</v>
      </c>
      <c r="C6" s="1" t="s">
        <v>91</v>
      </c>
      <c r="D6" s="1"/>
      <c r="E6" s="1" t="s">
        <v>112</v>
      </c>
      <c r="J6" s="20">
        <v>1</v>
      </c>
      <c r="K6" s="20" t="s">
        <v>77</v>
      </c>
      <c r="L6" s="25">
        <v>0</v>
      </c>
      <c r="M6" s="43">
        <f>L6*524.58*1.302</f>
        <v>0</v>
      </c>
    </row>
    <row r="7" spans="10:13" ht="12.75">
      <c r="J7" s="14">
        <v>2</v>
      </c>
      <c r="K7" s="14" t="s">
        <v>42</v>
      </c>
      <c r="L7" s="14"/>
      <c r="M7" s="43">
        <f aca="true" t="shared" si="0" ref="M7:M19">L7*524.58*1.302</f>
        <v>0</v>
      </c>
    </row>
    <row r="8" spans="1:13" ht="12.75">
      <c r="A8" t="s">
        <v>92</v>
      </c>
      <c r="J8" s="15"/>
      <c r="K8" s="15" t="s">
        <v>43</v>
      </c>
      <c r="L8" s="21"/>
      <c r="M8" s="43">
        <f t="shared" si="0"/>
        <v>0</v>
      </c>
    </row>
    <row r="9" spans="5:13" ht="12.75">
      <c r="E9" t="s">
        <v>93</v>
      </c>
      <c r="J9" s="16"/>
      <c r="K9" s="16" t="s">
        <v>44</v>
      </c>
      <c r="L9" s="23"/>
      <c r="M9" s="43">
        <f t="shared" si="0"/>
        <v>0</v>
      </c>
    </row>
    <row r="10" spans="5:13" ht="12.75">
      <c r="E10" t="s">
        <v>94</v>
      </c>
      <c r="J10" s="15">
        <v>3</v>
      </c>
      <c r="K10" s="24" t="s">
        <v>45</v>
      </c>
      <c r="L10" s="21"/>
      <c r="M10" s="43">
        <f t="shared" si="0"/>
        <v>0</v>
      </c>
    </row>
    <row r="11" spans="5:13" ht="12.75">
      <c r="E11" t="s">
        <v>95</v>
      </c>
      <c r="J11" s="16"/>
      <c r="K11" s="18" t="s">
        <v>47</v>
      </c>
      <c r="L11" s="23">
        <v>0</v>
      </c>
      <c r="M11" s="43">
        <f t="shared" si="0"/>
        <v>0</v>
      </c>
    </row>
    <row r="12" spans="5:13" ht="12.75">
      <c r="E12" t="s">
        <v>96</v>
      </c>
      <c r="J12" s="14">
        <v>4</v>
      </c>
      <c r="K12" s="17" t="s">
        <v>46</v>
      </c>
      <c r="L12" s="22"/>
      <c r="M12" s="43">
        <f t="shared" si="0"/>
        <v>0</v>
      </c>
    </row>
    <row r="13" spans="1:13" ht="12.75">
      <c r="A13" t="s">
        <v>97</v>
      </c>
      <c r="J13" s="16"/>
      <c r="K13" s="18" t="s">
        <v>80</v>
      </c>
      <c r="L13" s="23">
        <v>3.76</v>
      </c>
      <c r="M13" s="43">
        <f t="shared" si="0"/>
        <v>2568.0918816000003</v>
      </c>
    </row>
    <row r="14" spans="1:13" ht="12.75">
      <c r="A14" t="s">
        <v>98</v>
      </c>
      <c r="J14" s="20">
        <v>5</v>
      </c>
      <c r="K14" s="19" t="s">
        <v>48</v>
      </c>
      <c r="L14" s="25">
        <v>0</v>
      </c>
      <c r="M14" s="43">
        <f t="shared" si="0"/>
        <v>0</v>
      </c>
    </row>
    <row r="15" spans="5:13" ht="12.75">
      <c r="E15" t="s">
        <v>99</v>
      </c>
      <c r="J15" s="14">
        <v>6</v>
      </c>
      <c r="K15" s="17" t="s">
        <v>49</v>
      </c>
      <c r="L15" s="22"/>
      <c r="M15" s="43">
        <f t="shared" si="0"/>
        <v>0</v>
      </c>
    </row>
    <row r="16" spans="5:13" ht="12.75">
      <c r="E16" t="s">
        <v>100</v>
      </c>
      <c r="J16" s="15" t="s">
        <v>50</v>
      </c>
      <c r="K16" s="26" t="s">
        <v>51</v>
      </c>
      <c r="L16" s="21">
        <v>1.89</v>
      </c>
      <c r="M16" s="43">
        <f t="shared" si="0"/>
        <v>1290.8759724000001</v>
      </c>
    </row>
    <row r="17" spans="5:13" ht="12.75">
      <c r="E17" t="s">
        <v>101</v>
      </c>
      <c r="J17" s="15" t="s">
        <v>52</v>
      </c>
      <c r="K17" s="26" t="s">
        <v>82</v>
      </c>
      <c r="L17" s="21">
        <v>12.5</v>
      </c>
      <c r="M17" s="43">
        <f t="shared" si="0"/>
        <v>8537.5395</v>
      </c>
    </row>
    <row r="18" spans="1:13" ht="12.75">
      <c r="A18" t="s">
        <v>102</v>
      </c>
      <c r="J18" s="15" t="s">
        <v>54</v>
      </c>
      <c r="K18" s="26" t="s">
        <v>53</v>
      </c>
      <c r="L18" s="21">
        <v>2.25</v>
      </c>
      <c r="M18" s="43">
        <f t="shared" si="0"/>
        <v>1536.7571100000002</v>
      </c>
    </row>
    <row r="19" spans="1:13" ht="12.75">
      <c r="A19" t="s">
        <v>103</v>
      </c>
      <c r="J19" s="16" t="s">
        <v>81</v>
      </c>
      <c r="K19" s="18" t="s">
        <v>55</v>
      </c>
      <c r="L19" s="23">
        <v>0.5</v>
      </c>
      <c r="M19" s="43">
        <f t="shared" si="0"/>
        <v>341.50158000000005</v>
      </c>
    </row>
    <row r="20" spans="1:13" ht="12.75">
      <c r="A20" t="s">
        <v>128</v>
      </c>
      <c r="J20" s="20"/>
      <c r="K20" s="27" t="s">
        <v>56</v>
      </c>
      <c r="L20" s="28">
        <f>SUM(L6:L19)</f>
        <v>20.9</v>
      </c>
      <c r="M20" s="32">
        <f>SUM(M6:M19)</f>
        <v>14274.766044000002</v>
      </c>
    </row>
    <row r="21" spans="1:11" ht="12.75">
      <c r="A21" t="s">
        <v>104</v>
      </c>
      <c r="K21" s="1" t="s">
        <v>57</v>
      </c>
    </row>
    <row r="22" spans="1:13" ht="12.75">
      <c r="A22" t="s">
        <v>105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106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107</v>
      </c>
      <c r="J24" s="20">
        <v>1</v>
      </c>
      <c r="K24" s="20" t="s">
        <v>139</v>
      </c>
      <c r="L24" s="25">
        <v>4.32</v>
      </c>
      <c r="M24" s="43">
        <f aca="true" t="shared" si="1" ref="M24:M35">L24*524.58*1.302</f>
        <v>2950.5736512000003</v>
      </c>
    </row>
    <row r="25" spans="1:13" ht="12.75">
      <c r="A25" t="s">
        <v>108</v>
      </c>
      <c r="J25" s="20">
        <v>2</v>
      </c>
      <c r="K25" s="20" t="s">
        <v>144</v>
      </c>
      <c r="L25" s="25">
        <v>0.14</v>
      </c>
      <c r="M25" s="43">
        <f t="shared" si="1"/>
        <v>95.62044240000002</v>
      </c>
    </row>
    <row r="26" spans="1:13" ht="12.75">
      <c r="A26" t="s">
        <v>109</v>
      </c>
      <c r="J26" s="20">
        <v>3</v>
      </c>
      <c r="K26" s="20" t="s">
        <v>147</v>
      </c>
      <c r="L26" s="43">
        <f>2*4.16</f>
        <v>8.32</v>
      </c>
      <c r="M26" s="43">
        <f t="shared" si="1"/>
        <v>5682.586291200001</v>
      </c>
    </row>
    <row r="27" spans="1:13" ht="12.75">
      <c r="A27" s="46" t="s">
        <v>110</v>
      </c>
      <c r="B27" s="46"/>
      <c r="C27" s="46"/>
      <c r="D27" s="46"/>
      <c r="E27" s="46"/>
      <c r="F27" s="46"/>
      <c r="G27" s="46"/>
      <c r="J27" s="20">
        <v>4</v>
      </c>
      <c r="K27" s="20" t="s">
        <v>150</v>
      </c>
      <c r="L27" s="25">
        <f>0.04*184.3</f>
        <v>7.372000000000001</v>
      </c>
      <c r="M27" s="43">
        <f t="shared" si="1"/>
        <v>5035.099295520001</v>
      </c>
    </row>
    <row r="28" spans="1:13" ht="12.75">
      <c r="A28" t="s">
        <v>111</v>
      </c>
      <c r="B28" s="1"/>
      <c r="C28" s="1"/>
      <c r="D28" s="1"/>
      <c r="J28" s="20">
        <v>5</v>
      </c>
      <c r="K28" s="20" t="s">
        <v>151</v>
      </c>
      <c r="L28" s="58">
        <f>0.03*41.6</f>
        <v>1.248</v>
      </c>
      <c r="M28" s="43">
        <f t="shared" si="1"/>
        <v>852.38794368</v>
      </c>
    </row>
    <row r="29" spans="2:13" ht="12.75">
      <c r="B29" s="1"/>
      <c r="C29" s="8"/>
      <c r="D29" s="8"/>
      <c r="J29" s="20">
        <v>6</v>
      </c>
      <c r="K29" s="20" t="s">
        <v>152</v>
      </c>
      <c r="L29" s="25">
        <f>0.06*7.1</f>
        <v>0.426</v>
      </c>
      <c r="M29" s="43">
        <f t="shared" si="1"/>
        <v>290.95934616</v>
      </c>
    </row>
    <row r="30" spans="10:13" ht="12.75">
      <c r="J30" s="20">
        <v>7</v>
      </c>
      <c r="K30" s="20" t="s">
        <v>155</v>
      </c>
      <c r="L30" s="25">
        <f>0.6*5.2</f>
        <v>3.12</v>
      </c>
      <c r="M30" s="43">
        <f t="shared" si="1"/>
        <v>2130.9698592000004</v>
      </c>
    </row>
    <row r="31" spans="2:13" ht="12.75">
      <c r="B31" t="s">
        <v>0</v>
      </c>
      <c r="J31" s="20">
        <v>8</v>
      </c>
      <c r="K31" s="20"/>
      <c r="L31" s="25"/>
      <c r="M31" s="43">
        <f t="shared" si="1"/>
        <v>0</v>
      </c>
    </row>
    <row r="32" spans="10:13" ht="12.75">
      <c r="J32" s="20">
        <v>9</v>
      </c>
      <c r="K32" s="20"/>
      <c r="L32" s="49"/>
      <c r="M32" s="43">
        <f t="shared" si="1"/>
        <v>0</v>
      </c>
    </row>
    <row r="33" spans="1:13" ht="12.75">
      <c r="A33" t="s">
        <v>1</v>
      </c>
      <c r="E33">
        <v>3505.3</v>
      </c>
      <c r="F33" t="s">
        <v>64</v>
      </c>
      <c r="J33" s="20">
        <v>10</v>
      </c>
      <c r="K33" s="20"/>
      <c r="L33" s="25"/>
      <c r="M33" s="43">
        <f t="shared" si="1"/>
        <v>0</v>
      </c>
    </row>
    <row r="34" spans="1:13" ht="12.75">
      <c r="A34" t="s">
        <v>2</v>
      </c>
      <c r="E34">
        <v>944.7</v>
      </c>
      <c r="F34" t="s">
        <v>64</v>
      </c>
      <c r="J34" s="20">
        <v>11</v>
      </c>
      <c r="K34" s="20"/>
      <c r="L34" s="25"/>
      <c r="M34" s="4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43">
        <f t="shared" si="1"/>
        <v>0</v>
      </c>
    </row>
    <row r="36" spans="1:13" ht="12.75">
      <c r="A36" t="s">
        <v>4</v>
      </c>
      <c r="E36">
        <v>498</v>
      </c>
      <c r="F36" t="s">
        <v>64</v>
      </c>
      <c r="J36" s="20"/>
      <c r="K36" s="29" t="s">
        <v>56</v>
      </c>
      <c r="L36" s="28">
        <f>SUM(L24:L35)</f>
        <v>24.946</v>
      </c>
      <c r="M36" s="32">
        <f>SUM(M24:M35)</f>
        <v>17038.19682936</v>
      </c>
    </row>
    <row r="37" ht="12.75">
      <c r="K37" s="1" t="s">
        <v>60</v>
      </c>
    </row>
    <row r="38" spans="2:13" ht="12.75">
      <c r="B38" s="1" t="s">
        <v>5</v>
      </c>
      <c r="C38" s="1"/>
      <c r="J38" s="22" t="s">
        <v>34</v>
      </c>
      <c r="K38" s="22"/>
      <c r="L38" s="22" t="s">
        <v>61</v>
      </c>
      <c r="M38" s="22" t="s">
        <v>40</v>
      </c>
    </row>
    <row r="39" spans="10:13" ht="12.75">
      <c r="J39" s="23" t="s">
        <v>35</v>
      </c>
      <c r="K39" s="23" t="s">
        <v>36</v>
      </c>
      <c r="L39" s="23"/>
      <c r="M39" s="23" t="s">
        <v>62</v>
      </c>
    </row>
    <row r="40" spans="1:13" ht="12.75">
      <c r="A40" s="2" t="s">
        <v>6</v>
      </c>
      <c r="F40" s="11">
        <f>126870.14</f>
        <v>126870.14</v>
      </c>
      <c r="J40" s="20">
        <v>1</v>
      </c>
      <c r="K40" s="20" t="s">
        <v>140</v>
      </c>
      <c r="L40" s="25" t="s">
        <v>141</v>
      </c>
      <c r="M40" s="25">
        <f>3*269.21</f>
        <v>807.6299999999999</v>
      </c>
    </row>
    <row r="41" spans="1:13" ht="12.75">
      <c r="A41" t="s">
        <v>7</v>
      </c>
      <c r="F41" s="5">
        <v>125187.77</v>
      </c>
      <c r="J41" s="20">
        <v>2</v>
      </c>
      <c r="K41" s="20" t="s">
        <v>142</v>
      </c>
      <c r="L41" s="25" t="s">
        <v>143</v>
      </c>
      <c r="M41" s="25">
        <v>311.5</v>
      </c>
    </row>
    <row r="42" spans="2:13" ht="12.75">
      <c r="B42" t="s">
        <v>8</v>
      </c>
      <c r="F42" s="9">
        <f>F41/F40</f>
        <v>0.9867394329351257</v>
      </c>
      <c r="J42" s="20">
        <v>3</v>
      </c>
      <c r="K42" s="20" t="s">
        <v>145</v>
      </c>
      <c r="L42" s="25" t="s">
        <v>146</v>
      </c>
      <c r="M42" s="25">
        <f>2*15.9</f>
        <v>31.8</v>
      </c>
    </row>
    <row r="43" spans="1:13" ht="12.75">
      <c r="A43" t="s">
        <v>134</v>
      </c>
      <c r="F43" s="5">
        <f>400+300+400+114.13</f>
        <v>1214.13</v>
      </c>
      <c r="J43" s="20">
        <v>4</v>
      </c>
      <c r="K43" s="20" t="s">
        <v>148</v>
      </c>
      <c r="L43" s="25" t="s">
        <v>149</v>
      </c>
      <c r="M43" s="25">
        <f>3*1700</f>
        <v>5100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126401.90000000001</v>
      </c>
      <c r="J44" s="20">
        <v>5</v>
      </c>
      <c r="K44" s="20" t="s">
        <v>153</v>
      </c>
      <c r="L44" s="25" t="s">
        <v>154</v>
      </c>
      <c r="M44" s="25">
        <f>6*15.9</f>
        <v>95.4</v>
      </c>
    </row>
    <row r="45" spans="10:13" ht="12.75">
      <c r="J45" s="20">
        <v>6</v>
      </c>
      <c r="K45" s="20" t="s">
        <v>156</v>
      </c>
      <c r="L45" s="25" t="s">
        <v>157</v>
      </c>
      <c r="M45" s="25">
        <f>120*2.8</f>
        <v>336</v>
      </c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(8097+8355)*1.302</f>
        <v>21420.504</v>
      </c>
      <c r="J49" s="20">
        <v>10</v>
      </c>
      <c r="K49" s="20"/>
      <c r="L49" s="25"/>
      <c r="M49" s="25"/>
    </row>
    <row r="50" spans="1:13" ht="12.75">
      <c r="A50" s="6" t="s">
        <v>15</v>
      </c>
      <c r="E50" s="7"/>
      <c r="F50" s="11">
        <f>(3050+3050)*1.302</f>
        <v>7942.200000000001</v>
      </c>
      <c r="J50" s="20">
        <v>11</v>
      </c>
      <c r="K50" s="20"/>
      <c r="L50" s="25"/>
      <c r="M50" s="25"/>
    </row>
    <row r="51" spans="1:13" ht="12.75">
      <c r="A51" s="53" t="s">
        <v>84</v>
      </c>
      <c r="B51" s="44"/>
      <c r="C51" s="44"/>
      <c r="D51" s="44"/>
      <c r="E51" s="54">
        <v>0</v>
      </c>
      <c r="F51" s="45">
        <f>E51*E33</f>
        <v>0</v>
      </c>
      <c r="J51" s="20">
        <v>12</v>
      </c>
      <c r="K51" s="20"/>
      <c r="L51" s="58"/>
      <c r="M51" s="25"/>
    </row>
    <row r="52" spans="1:13" ht="12.75">
      <c r="A52" s="4" t="s">
        <v>32</v>
      </c>
      <c r="B52" s="1"/>
      <c r="C52" s="1"/>
      <c r="F52" s="31">
        <f>F49+F50+F51</f>
        <v>29362.704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75</v>
      </c>
      <c r="D54" s="5">
        <v>0</v>
      </c>
      <c r="E54">
        <v>0</v>
      </c>
      <c r="F54" s="11">
        <f>E33*D54</f>
        <v>0</v>
      </c>
      <c r="J54" s="20"/>
      <c r="K54" s="20"/>
      <c r="L54" s="30" t="s">
        <v>63</v>
      </c>
      <c r="M54" s="32">
        <f>SUM(M40:M53)</f>
        <v>6682.33</v>
      </c>
    </row>
    <row r="55" spans="1:6" ht="12.75">
      <c r="A55" t="s">
        <v>79</v>
      </c>
      <c r="B55">
        <v>944.7</v>
      </c>
      <c r="C55" t="s">
        <v>13</v>
      </c>
      <c r="D55" s="5">
        <v>0</v>
      </c>
      <c r="E55" t="s">
        <v>14</v>
      </c>
      <c r="F55" s="11">
        <f>B55*D55</f>
        <v>0</v>
      </c>
    </row>
    <row r="56" spans="1:6" ht="12.75">
      <c r="A56" s="4" t="s">
        <v>17</v>
      </c>
      <c r="B56" s="4"/>
      <c r="C56" s="10"/>
      <c r="F56" s="31">
        <f>SUM(F54:F55)</f>
        <v>0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1958853</v>
      </c>
      <c r="D58">
        <v>222433.7</v>
      </c>
      <c r="E58">
        <v>3505.3</v>
      </c>
      <c r="F58" s="33">
        <f>C58/D58*E58</f>
        <v>30869.276646928953</v>
      </c>
    </row>
    <row r="59" spans="1:6" ht="12.75">
      <c r="A59" t="s">
        <v>20</v>
      </c>
      <c r="F59" s="33">
        <f>M20</f>
        <v>14274.766044000002</v>
      </c>
    </row>
    <row r="60" spans="1:6" ht="12.75">
      <c r="A60" t="s">
        <v>21</v>
      </c>
      <c r="F60" s="11">
        <f>M36</f>
        <v>17038.19682936</v>
      </c>
    </row>
    <row r="61" spans="1:6" ht="12.75">
      <c r="A61" t="s">
        <v>73</v>
      </c>
      <c r="F61" s="5">
        <f>0*600*1.302</f>
        <v>0</v>
      </c>
    </row>
    <row r="62" spans="1:6" ht="12.75">
      <c r="A62" t="s">
        <v>22</v>
      </c>
      <c r="F62" s="11">
        <f>M54</f>
        <v>6682.33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3505.3</v>
      </c>
      <c r="C65" t="s">
        <v>13</v>
      </c>
      <c r="D65" s="11">
        <v>1.2</v>
      </c>
      <c r="E65" t="s">
        <v>14</v>
      </c>
      <c r="F65" s="11">
        <f>B65*D65</f>
        <v>4206.36</v>
      </c>
    </row>
    <row r="66" spans="1:6" ht="12.75">
      <c r="A66" s="44" t="s">
        <v>132</v>
      </c>
      <c r="B66" s="44" t="s">
        <v>83</v>
      </c>
      <c r="C66" s="44"/>
      <c r="D66" s="45"/>
      <c r="E66" s="44"/>
      <c r="F66" s="45">
        <v>0</v>
      </c>
    </row>
    <row r="67" spans="1:6" ht="12.75">
      <c r="A67" s="44" t="s">
        <v>85</v>
      </c>
      <c r="B67" s="44"/>
      <c r="C67" s="44"/>
      <c r="D67" s="45">
        <v>0</v>
      </c>
      <c r="E67" s="44"/>
      <c r="F67" s="45">
        <f>D67*E33</f>
        <v>0</v>
      </c>
    </row>
    <row r="68" spans="1:6" ht="12.75">
      <c r="A68" s="4" t="s">
        <v>70</v>
      </c>
      <c r="B68" s="4"/>
      <c r="C68" s="10"/>
      <c r="F68" s="31">
        <f>SUM(F58:F67)</f>
        <v>73070.92952028895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3505.3</v>
      </c>
      <c r="C70" t="s">
        <v>64</v>
      </c>
      <c r="D70" s="5">
        <v>0.49</v>
      </c>
      <c r="E70" t="s">
        <v>14</v>
      </c>
      <c r="F70" s="11">
        <f>B70*D70</f>
        <v>1717.597</v>
      </c>
    </row>
    <row r="71" spans="1:6" ht="12.75">
      <c r="A71" t="s">
        <v>27</v>
      </c>
      <c r="F71" s="5"/>
    </row>
    <row r="72" spans="1:6" ht="12.75">
      <c r="A72" s="7" t="s">
        <v>72</v>
      </c>
      <c r="F72" s="5"/>
    </row>
    <row r="73" spans="2:6" ht="12.75">
      <c r="B73">
        <v>3505.3</v>
      </c>
      <c r="C73" t="s">
        <v>71</v>
      </c>
      <c r="D73" s="11">
        <v>2.58</v>
      </c>
      <c r="F73" s="11">
        <f>B73*D73</f>
        <v>9043.674</v>
      </c>
    </row>
    <row r="74" spans="1:6" ht="12.75">
      <c r="A74" s="4" t="s">
        <v>28</v>
      </c>
      <c r="F74" s="31">
        <f>F70+F73</f>
        <v>10761.271</v>
      </c>
    </row>
    <row r="75" ht="12.75">
      <c r="A75" s="4" t="s">
        <v>29</v>
      </c>
    </row>
    <row r="76" spans="1:6" ht="12.75">
      <c r="A76" s="7" t="s">
        <v>74</v>
      </c>
      <c r="B76" s="7"/>
      <c r="C76" s="7"/>
      <c r="D76" s="7"/>
      <c r="E76" s="7"/>
      <c r="F76" s="7"/>
    </row>
    <row r="77" spans="2:6" ht="12.75">
      <c r="B77">
        <v>3505.3</v>
      </c>
      <c r="C77" t="s">
        <v>71</v>
      </c>
      <c r="D77" s="11">
        <v>5.68</v>
      </c>
      <c r="F77" s="11">
        <f>B77*D77</f>
        <v>19910.104</v>
      </c>
    </row>
    <row r="78" spans="1:6" ht="12.75">
      <c r="A78" s="4" t="s">
        <v>30</v>
      </c>
      <c r="F78" s="31">
        <f>SUM(F77)</f>
        <v>19910.104</v>
      </c>
    </row>
    <row r="79" spans="1:6" ht="12.75">
      <c r="A79" s="55" t="s">
        <v>78</v>
      </c>
      <c r="B79" s="44"/>
      <c r="C79" s="44"/>
      <c r="D79" s="54">
        <v>0</v>
      </c>
      <c r="E79" s="44"/>
      <c r="F79" s="56">
        <f>D79*E33</f>
        <v>0</v>
      </c>
    </row>
    <row r="80" spans="1:6" ht="12.75">
      <c r="A80" s="1" t="s">
        <v>31</v>
      </c>
      <c r="B80" s="1"/>
      <c r="F80" s="31">
        <f>F52+F56+F68+F74+F78+F79</f>
        <v>133105.00852028895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1">
        <f>F80*5.8%</f>
        <v>7720.0904941767585</v>
      </c>
      <c r="I81" s="7"/>
    </row>
    <row r="82" spans="1:9" ht="12.75">
      <c r="A82" s="1"/>
      <c r="B82" s="35" t="s">
        <v>129</v>
      </c>
      <c r="C82" s="35"/>
      <c r="D82" s="1"/>
      <c r="E82" s="51"/>
      <c r="F82" s="52">
        <f>2054.46+3852.84</f>
        <v>5907.3</v>
      </c>
      <c r="I82" s="7"/>
    </row>
    <row r="83" spans="1:9" ht="12.75">
      <c r="A83" s="1"/>
      <c r="B83" s="35" t="s">
        <v>130</v>
      </c>
      <c r="C83" s="35"/>
      <c r="D83" s="1"/>
      <c r="E83" s="51"/>
      <c r="F83" s="52">
        <f>450.29+246.85</f>
        <v>697.14</v>
      </c>
      <c r="I83" s="7"/>
    </row>
    <row r="84" spans="1:9" ht="12.75">
      <c r="A84" s="1"/>
      <c r="B84" s="35" t="s">
        <v>131</v>
      </c>
      <c r="C84" s="35"/>
      <c r="D84" s="1"/>
      <c r="E84" s="51"/>
      <c r="F84" s="52">
        <f>2645.54+1445.5</f>
        <v>4091.04</v>
      </c>
      <c r="I84" s="7"/>
    </row>
    <row r="85" spans="1:6" ht="15">
      <c r="A85" s="12" t="s">
        <v>33</v>
      </c>
      <c r="B85" s="12"/>
      <c r="C85" s="12"/>
      <c r="D85" s="12"/>
      <c r="E85" s="12"/>
      <c r="F85" s="34">
        <f>F80+F81+F82+F83+F84</f>
        <v>151520.5790144657</v>
      </c>
    </row>
    <row r="86" spans="2:6" ht="12.75">
      <c r="B86" s="36" t="s">
        <v>66</v>
      </c>
      <c r="C86" s="37" t="s">
        <v>67</v>
      </c>
      <c r="D86" s="22" t="s">
        <v>68</v>
      </c>
      <c r="E86" s="22" t="s">
        <v>69</v>
      </c>
      <c r="F86" s="40" t="s">
        <v>138</v>
      </c>
    </row>
    <row r="87" spans="1:6" ht="12.75">
      <c r="A87" s="13"/>
      <c r="B87" s="38">
        <v>45108</v>
      </c>
      <c r="C87" s="39">
        <v>-70980</v>
      </c>
      <c r="D87" s="41">
        <f>F44</f>
        <v>126401.90000000001</v>
      </c>
      <c r="E87" s="41">
        <f>F85</f>
        <v>151520.5790144657</v>
      </c>
      <c r="F87" s="42">
        <f>C87+D87-E87</f>
        <v>-96098.6790144657</v>
      </c>
    </row>
    <row r="89" spans="1:6" ht="13.5" thickBot="1">
      <c r="A89" t="s">
        <v>113</v>
      </c>
      <c r="C89" s="47" t="s">
        <v>137</v>
      </c>
      <c r="D89" s="8" t="s">
        <v>114</v>
      </c>
      <c r="E89" s="47">
        <v>45169</v>
      </c>
      <c r="F89" t="s">
        <v>115</v>
      </c>
    </row>
    <row r="90" spans="1:7" ht="13.5" thickBot="1">
      <c r="A90" t="s">
        <v>116</v>
      </c>
      <c r="F90" s="48">
        <f>E87</f>
        <v>151520.5790144657</v>
      </c>
      <c r="G90" t="s">
        <v>14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6" ht="12.75">
      <c r="A106" t="s">
        <v>127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2023-06-18T05:58:32Z</cp:lastPrinted>
  <dcterms:created xsi:type="dcterms:W3CDTF">2008-08-18T07:30:19Z</dcterms:created>
  <dcterms:modified xsi:type="dcterms:W3CDTF">2023-11-20T06:10:11Z</dcterms:modified>
  <cp:category/>
  <cp:version/>
  <cp:contentType/>
  <cp:contentStatus/>
</cp:coreProperties>
</file>